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eeeorg.sharepoint.com/sites/rp/Federal Policy/EE Impact Report 2022/Data for Red Chalk/Download Versions (same data as drafts)/"/>
    </mc:Choice>
  </mc:AlternateContent>
  <xr:revisionPtr revIDLastSave="139" documentId="8_{2AEDD864-2605-457F-96D4-FE5AF96C1044}" xr6:coauthVersionLast="47" xr6:coauthVersionMax="47" xr10:uidLastSave="{E5F59F08-9B37-4824-84D6-792EC334BF18}"/>
  <bookViews>
    <workbookView xWindow="1332" yWindow="0" windowWidth="21456" windowHeight="12360" tabRatio="886" firstSheet="4" activeTab="7" xr2:uid="{6004D466-2285-4E5C-B7B7-424BA4465FFE}"/>
  </bookViews>
  <sheets>
    <sheet name="23 Household Cost Reduction" sheetId="1" r:id="rId1"/>
    <sheet name="24 Appliance EE Improvements" sheetId="2" r:id="rId2"/>
    <sheet name="25 Elec. savings appliance" sheetId="3" r:id="rId3"/>
    <sheet name="25 Gas savings appliance" sheetId="4" r:id="rId4"/>
    <sheet name="26 Market Impact ENERGY STAR" sheetId="5" r:id="rId5"/>
    <sheet name="27 Commercial Energy Intensity " sheetId="6" r:id="rId6"/>
    <sheet name="27 Consumption by End Use" sheetId="7" r:id="rId7"/>
    <sheet name="28 Lighting Consumption" sheetId="25" r:id="rId8"/>
    <sheet name="29 LED Sales after 2015 " sheetId="9" r:id="rId9"/>
    <sheet name="30 Benchmark or dicslos" sheetId="10" r:id="rId10"/>
    <sheet name="30 ES Commercial Benchmarking" sheetId="11" r:id="rId11"/>
    <sheet name="31 Ratings by HERS RESNET" sheetId="12" r:id="rId12"/>
    <sheet name="31 ES Certified Homes" sheetId="13" r:id="rId13"/>
    <sheet name="32 Home Performance ES" sheetId="14" r:id="rId14"/>
    <sheet name="33 ES Commercial Buildings" sheetId="15" r:id="rId15"/>
    <sheet name="33 LEED Commercial Buildings" sheetId="16" r:id="rId16"/>
    <sheet name="34 Model Building Energy Codes" sheetId="17" r:id="rId17"/>
    <sheet name="35 ZNE Residential" sheetId="18" r:id="rId18"/>
    <sheet name="35 ZNE Commercial" sheetId="19" r:id="rId19"/>
    <sheet name="36 Performance Standards" sheetId="24" r:id="rId20"/>
    <sheet name="37 Smart Buildings" sheetId="23" r:id="rId21"/>
    <sheet name="38 State Appliance Efficiency" sheetId="20" r:id="rId22"/>
  </sheets>
  <externalReferences>
    <externalReference r:id="rId23"/>
    <externalReference r:id="rId24"/>
    <externalReference r:id="rId25"/>
    <externalReference r:id="rId26"/>
  </externalReferences>
  <definedNames>
    <definedName name="delete">[1]EERSChart!$V$1:$AA$56</definedName>
    <definedName name="delete2">[1]EERSChart!$B$1:$F$56</definedName>
    <definedName name="EERS2016" localSheetId="7">[1]EERSChart!$V$1:$AA$56</definedName>
    <definedName name="EERS2016">[2]EERSChart!$V$1:$AA$56</definedName>
    <definedName name="EERS2018" localSheetId="7">[1]EERSChart!$B$1:$F$56</definedName>
    <definedName name="EERS2018">[2]EERSChart!$B$1:$F$56</definedName>
    <definedName name="savings2013" localSheetId="7">[3]Savings!$A$4:$M$55</definedName>
    <definedName name="savings2013">[4]Savings!$A$4:$M$55</definedName>
    <definedName name="Savings2017">[2]SAVINGS!$A$1:$AX$60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25" l="1"/>
  <c r="H11" i="25"/>
  <c r="L12" i="25"/>
  <c r="M12" i="25"/>
  <c r="G15" i="25"/>
  <c r="H15" i="25"/>
  <c r="L16" i="25"/>
  <c r="M16" i="25"/>
  <c r="G19" i="25"/>
  <c r="H19" i="25"/>
  <c r="L20" i="25"/>
  <c r="M20" i="25"/>
  <c r="G23" i="25"/>
  <c r="H23" i="25"/>
  <c r="L24" i="25"/>
  <c r="M24" i="25"/>
  <c r="U73" i="20" l="1"/>
  <c r="U72" i="20"/>
  <c r="U71" i="20"/>
  <c r="U70" i="20"/>
  <c r="U69" i="20"/>
  <c r="U68" i="20"/>
  <c r="U67" i="20"/>
  <c r="U66" i="20"/>
  <c r="U65" i="20"/>
  <c r="U64" i="20"/>
  <c r="U63" i="20"/>
  <c r="U62" i="20"/>
  <c r="U61" i="20"/>
  <c r="U60" i="20"/>
  <c r="U59" i="20"/>
  <c r="U58" i="20"/>
  <c r="U57" i="20"/>
  <c r="U56" i="20"/>
  <c r="U55" i="20"/>
  <c r="U54" i="20"/>
  <c r="U53" i="20"/>
  <c r="U52" i="20"/>
  <c r="U51" i="20"/>
  <c r="U50" i="20"/>
  <c r="U49" i="20"/>
  <c r="U48" i="20"/>
  <c r="U47" i="20"/>
  <c r="U46" i="20"/>
  <c r="U45" i="20"/>
  <c r="U44" i="20"/>
  <c r="U43" i="20"/>
  <c r="U42" i="20"/>
  <c r="C83" i="17"/>
  <c r="C82" i="17"/>
  <c r="C81" i="17"/>
  <c r="C80" i="17"/>
  <c r="C79" i="17"/>
  <c r="C78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D23" i="17"/>
  <c r="D22" i="17"/>
  <c r="D21" i="17"/>
  <c r="D20" i="17"/>
  <c r="D19" i="17"/>
  <c r="D18" i="17"/>
  <c r="H17" i="17"/>
  <c r="D17" i="17"/>
  <c r="H16" i="17"/>
  <c r="D16" i="17"/>
  <c r="H15" i="17"/>
  <c r="D15" i="17"/>
  <c r="H14" i="17"/>
  <c r="D14" i="17"/>
  <c r="H13" i="17"/>
  <c r="D13" i="17"/>
  <c r="H12" i="17"/>
  <c r="D12" i="17"/>
  <c r="H11" i="17"/>
  <c r="D11" i="17"/>
  <c r="H10" i="17"/>
  <c r="D10" i="17"/>
  <c r="H9" i="17"/>
  <c r="D9" i="17"/>
  <c r="H8" i="17"/>
  <c r="D8" i="17"/>
  <c r="H7" i="17"/>
  <c r="D7" i="17"/>
  <c r="H46" i="7"/>
  <c r="D4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Leybourn, Steve</author>
  </authors>
  <commentList>
    <comment ref="E67" authorId="0" shapeId="0" xr:uid="{F1307AF3-5716-4677-89A8-0EE2AED9B0F4}">
      <text>
        <r>
          <rPr>
            <b/>
            <sz val="9"/>
            <color indexed="81"/>
            <rFont val="Tahoma"/>
            <family val="2"/>
          </rPr>
          <t>Leybourn, Steve:</t>
        </r>
        <r>
          <rPr>
            <sz val="9"/>
            <color indexed="81"/>
            <rFont val="Tahoma"/>
            <family val="2"/>
          </rPr>
          <t xml:space="preserve">
ENERGY STAR Assumption</t>
        </r>
      </text>
    </comment>
  </commentList>
</comments>
</file>

<file path=xl/sharedStrings.xml><?xml version="1.0" encoding="utf-8"?>
<sst xmlns="http://schemas.openxmlformats.org/spreadsheetml/2006/main" count="772" uniqueCount="438">
  <si>
    <t>SOURCES:</t>
  </si>
  <si>
    <t>EIA (2022)</t>
  </si>
  <si>
    <t>Census (2021)</t>
  </si>
  <si>
    <t>Websites:</t>
  </si>
  <si>
    <t>https://www.eia.gov/totalenergy/data/monthly/</t>
  </si>
  <si>
    <t>https://www.census.gov/data/tables/time-series/demo/families/households.html</t>
  </si>
  <si>
    <t>See:</t>
  </si>
  <si>
    <t>Table 2.2 Residential sector energy consumption</t>
  </si>
  <si>
    <t>Table HH1</t>
  </si>
  <si>
    <t>DATA:</t>
  </si>
  <si>
    <t>Annual Total</t>
  </si>
  <si>
    <t>Total Energy Consumed by the Residential Sector</t>
  </si>
  <si>
    <t>Number of households</t>
  </si>
  <si>
    <t>Energy use per household</t>
  </si>
  <si>
    <t>(Trillion Btu)</t>
  </si>
  <si>
    <t xml:space="preserve"> (thousands)</t>
  </si>
  <si>
    <t xml:space="preserve"> (mmBtu)</t>
  </si>
  <si>
    <t>SOURCE:</t>
  </si>
  <si>
    <t>ACEEE (2015)</t>
  </si>
  <si>
    <t>Website:</t>
  </si>
  <si>
    <t>http://www.aceee.org/sites/default/files/publications/researchreports/e1502.pdf</t>
  </si>
  <si>
    <t>Figure 5, p. 7</t>
  </si>
  <si>
    <t>AHAM (2018)</t>
  </si>
  <si>
    <t>https://www.aham.org/ItemDetail?iProductCode=50012&amp;Category=DATAPROG&amp;WebsiteKey=69a0a5fb-295a-4894-acd0-5785f146b899</t>
  </si>
  <si>
    <t>Relative Energy Consumption of Average New Appliances (1980-2018)</t>
  </si>
  <si>
    <t>Refrigerators</t>
  </si>
  <si>
    <t>Central AC + HP</t>
  </si>
  <si>
    <t>Gas Furnace</t>
  </si>
  <si>
    <t>Clothes Washers</t>
  </si>
  <si>
    <t>Year</t>
  </si>
  <si>
    <t>kWh</t>
  </si>
  <si>
    <t>Normalized</t>
  </si>
  <si>
    <t>(SEER)</t>
  </si>
  <si>
    <t>AFUE</t>
  </si>
  <si>
    <t>kWh/cycle</t>
  </si>
  <si>
    <t>Note: DOE test procedure changed in 2014 for refrigerators</t>
  </si>
  <si>
    <t>ACEEE &amp; ASAP (2022)</t>
  </si>
  <si>
    <t>n/a</t>
  </si>
  <si>
    <t>Savings from Federal Appliance Standards since 1990</t>
  </si>
  <si>
    <t>Electricity savings (TWh)</t>
  </si>
  <si>
    <t>Source: Joanna Mauer, ASAP/ACEEE</t>
  </si>
  <si>
    <t>Natural gas savings (TBtu)</t>
  </si>
  <si>
    <t>EPA (2019)</t>
  </si>
  <si>
    <t>Clothes Washer</t>
  </si>
  <si>
    <t>Refrigerator</t>
  </si>
  <si>
    <t>For clothes washers:</t>
  </si>
  <si>
    <t>For refrigerators:</t>
  </si>
  <si>
    <t>ENERGY STAR Performance Level</t>
  </si>
  <si>
    <t>ENERGY STAR Annual Energy Consumption</t>
  </si>
  <si>
    <t>Shipment-Weighted Average Energy Consumption</t>
  </si>
  <si>
    <t xml:space="preserve">Capacity </t>
  </si>
  <si>
    <t>Annual Energy Consumption (Shipment-Weighted Average)</t>
  </si>
  <si>
    <t xml:space="preserve">Volume </t>
  </si>
  <si>
    <t>kWh/year</t>
  </si>
  <si>
    <t>(cu-ft)</t>
  </si>
  <si>
    <t>1995-2012</t>
  </si>
  <si>
    <t>EIA (1995-2012; interpolation of square footage)</t>
  </si>
  <si>
    <t>https://www.eia.gov/consumption/commercial/data/2012/</t>
  </si>
  <si>
    <t>CBECS: summary table for floorspace</t>
  </si>
  <si>
    <t>2012-2018</t>
  </si>
  <si>
    <t>AEO (2017-2019; interpolation of square footage)</t>
  </si>
  <si>
    <t>https://www.eia.gov/outlooks/aeo/</t>
  </si>
  <si>
    <t>Commercial Sector Key Indicators and Consumption</t>
  </si>
  <si>
    <t>2018-2021</t>
  </si>
  <si>
    <t>AEO2022 (2021 square footage); AEO2021 (2020 square footage); AEO2020 (2019 square footage)</t>
  </si>
  <si>
    <t>https://www.eia.gov/outlooks/aeo/data/browser/#/?id=32-AEO2022&amp;cases=ref2022&amp;sourcekey=0</t>
  </si>
  <si>
    <t>Table 22. Commercial Building Floorspace</t>
  </si>
  <si>
    <t>Energy Use in the Commercial Sector</t>
  </si>
  <si>
    <t>Total Energy Consumed by the Commercial Sector</t>
  </si>
  <si>
    <t>Commercial building floor area</t>
  </si>
  <si>
    <t>Energy use per square foot</t>
  </si>
  <si>
    <t>(million sf)</t>
  </si>
  <si>
    <t>(kBtu)</t>
  </si>
  <si>
    <t>EIA (2003)</t>
  </si>
  <si>
    <t>EIA (2012)</t>
  </si>
  <si>
    <t>https://www.eia.gov/consumption/commercial/archive/cbecs/cbecs2003/detailed_tables_2003/2003set19/2003html/e01a.html</t>
  </si>
  <si>
    <t>https://www.eia.gov/consumption/commercial/data/2012/c&amp;e/cfm/e1.php</t>
  </si>
  <si>
    <t>CBECS, Major fuel consumption by end use</t>
  </si>
  <si>
    <t>Space heating</t>
  </si>
  <si>
    <t>Cooling</t>
  </si>
  <si>
    <t>Ventilation</t>
  </si>
  <si>
    <t>Water heating</t>
  </si>
  <si>
    <t>Lighting</t>
  </si>
  <si>
    <t>Cooking</t>
  </si>
  <si>
    <t>Refrigeration</t>
  </si>
  <si>
    <t>Office equipment</t>
  </si>
  <si>
    <t>Computing</t>
  </si>
  <si>
    <t>Other</t>
  </si>
  <si>
    <t>Sum</t>
  </si>
  <si>
    <t>trillion Btu</t>
  </si>
  <si>
    <t>AEO End Use Data (Alternate Data)</t>
  </si>
  <si>
    <t>AEO 2022 Table 5 Reference Case</t>
  </si>
  <si>
    <t>https://www.eia.gov/outlooks/aeo/data/browser/#/?id=5-AEO2022&amp;cases=ref2022&amp;sourcekey=0</t>
  </si>
  <si>
    <t>Source</t>
  </si>
  <si>
    <t>Link</t>
  </si>
  <si>
    <t>Delivered Energy Use by End Use: Space Heating (quads) quads</t>
  </si>
  <si>
    <t>Delivered Energy Use by End Use: Space Cooling (quads) quads</t>
  </si>
  <si>
    <t>Delivered Energy Use by End Use: Water Heating (quads) quads</t>
  </si>
  <si>
    <t>Delivered Energy Use by End Use: Ventilation (quads) quads</t>
  </si>
  <si>
    <t>Delivered Energy Use by End Use: Cooking (quads) quads</t>
  </si>
  <si>
    <t>Delivered Energy Use by End Use: Lighting (quads) quads</t>
  </si>
  <si>
    <t>Delivered Energy Use by End Use: Refrigeration (quads) quads</t>
  </si>
  <si>
    <t>Delivered Energy Use by End Use: Computing (quads) quads</t>
  </si>
  <si>
    <t>Delivered Energy Use by End Use: Office Equipment (quads) quads</t>
  </si>
  <si>
    <t>Delivered Energy Use by End Use: Other Uses (quads) quads</t>
  </si>
  <si>
    <t>Delivered Energy Use by End Use: Delivered Energy (quads) quads</t>
  </si>
  <si>
    <t>AEO2010</t>
  </si>
  <si>
    <t>https://www.eia.gov/outlooks/aeo/data/browser/#/?id=5-AEO2010&amp;region=0-0&amp;cases=aeo2010r&amp;start=2007&amp;end=2035&amp;f=A&amp;linechart=aeo2010r-d111809a.5-5-AEO2010~aeo2010r-d111809a.48-5-AEO2010~aeo2010r-d111809a.49-5-AEO2010~aeo2010r-d111809a.50-5-AEO2010~aeo2010r-d111809a.51-5-AEO2010~aeo2010r-d111809a.52-5-AEO2010~aeo2010r-d111809a.53-5-AEO2010~aeo2010r-d111809a.54-5-AEO2010~aeo2010r-d111809a.55-5-AEO2010~aeo2010r-d111809a.56-5-AEO2010~aeo2010r-d111809a.57-5-AEO2010~aeo2010r-d111809a.58-5-AEO2010&amp;sourcekey=0</t>
  </si>
  <si>
    <t>""</t>
  </si>
  <si>
    <t>AEO2015</t>
  </si>
  <si>
    <t>https://www.eia.gov/outlooks/aeo/data/browser/#/?id=5-AEO2015&amp;region=0-0&amp;cases=ref2015&amp;start=2012&amp;end=2040&amp;f=A&amp;linechart=ref2015-d021915a.11-5-AEO2015~ref2015-d021915a.48-5-AEO2015~ref2015-d021915a.49-5-AEO2015~ref2015-d021915a.50-5-AEO2015~ref2015-d021915a.51-5-AEO2015~ref2015-d021915a.52-5-AEO2015~ref2015-d021915a.53-5-AEO2015~ref2015-d021915a.54-5-AEO2015~ref2015-d021915a.55-5-AEO2015~ref2015-d021915a.56-5-AEO2015~ref2015-d021915a.57-5-AEO2015~ref2015-d021915a.58-5-AEO2015&amp;map=ref2015-d021915a.11-5-AEO2015&amp;sourcekey=0</t>
  </si>
  <si>
    <t>AEO2016</t>
  </si>
  <si>
    <t>https://www.eia.gov/outlooks/aeo/data/browser/#/?id=5-AEO2016&amp;region=0-0&amp;cases=ref2016&amp;start=2013&amp;end=2040&amp;f=A&amp;linechart=ref2016-d032416a.5-5-AEO2016~ref2016-d032416a.48-5-AEO2016~ref2016-d032416a.49-5-AEO2016~ref2016-d032416a.50-5-AEO2016~ref2016-d032416a.51-5-AEO2016~ref2016-d032416a.52-5-AEO2016~ref2016-d032416a.53-5-AEO2016~ref2016-d032416a.54-5-AEO2016~ref2016-d032416a.55-5-AEO2016~ref2016-d032416a.56-5-AEO2016~ref2016-d032416a.57-5-AEO2016~ref2016-d032416a.58-5-AEO2016&amp;sourcekey=0</t>
  </si>
  <si>
    <t>AEO2017</t>
  </si>
  <si>
    <t>https://www.eia.gov/outlooks/aeo/data/browser/#/?id=5-AEO2017&amp;region=0-0&amp;cases=ref2017&amp;start=2015&amp;end=2050&amp;f=A&amp;linechart=ref2017-d120816a.5-5-AEO2017~ref2017-d120816a.48-5-AEO2017~ref2017-d120816a.49-5-AEO2017~ref2017-d120816a.50-5-AEO2017~ref2017-d120816a.51-5-AEO2017~ref2017-d120816a.52-5-AEO2017~ref2017-d120816a.53-5-AEO2017~ref2017-d120816a.54-5-AEO2017~ref2017-d120816a.55-5-AEO2017~ref2017-d120816a.56-5-AEO2017~ref2017-d120816a.57-5-AEO2017~ref2017-d120816a.58-5-AEO2017&amp;sourcekey=0</t>
  </si>
  <si>
    <t xml:space="preserve">AEO 2018 </t>
  </si>
  <si>
    <t>https://www.eia.gov/outlooks/aeo/data/browser/#/?id=5-AEO2018&amp;region=0-0&amp;cases=ref2018&amp;start=2016&amp;end=2050&amp;f=A&amp;linechart=ref2018-d121317a.5-5-AEO2018~ref2018-d121317a.48-5-AEO2018~ref2018-d121317a.49-5-AEO2018~ref2018-d121317a.50-5-AEO2018~ref2018-d121317a.51-5-AEO2018~ref2018-d121317a.52-5-AEO2018~ref2018-d121317a.53-5-AEO2018~ref2018-d121317a.54-5-AEO2018~ref2018-d121317a.55-5-AEO2018~ref2018-d121317a.56-5-AEO2018~ref2018-d121317a.57-5-AEO2018~ref2018-d121317a.58-5-AEO2018&amp;sourcekey=0</t>
  </si>
  <si>
    <t xml:space="preserve">AEO 2019 </t>
  </si>
  <si>
    <t>https://www.eia.gov/outlooks/aeo/data/browser/#/?id=5-AEO2019&amp;region=0-0&amp;cases=ref2019&amp;start=2017&amp;end=2050&amp;f=A&amp;linechart=ref2019-d111618a.5-5-AEO2019~~~~~~~~~~~~ref2019-d111618a.48-5-AEO2019~ref2019-d111618a.49-5-AEO2019~ref2019-d111618a.50-5-AEO2019~ref2019-d111618a.51-5-AEO2019~ref2019-d111618a.52-5-AEO2019~ref2019-d111618a.53-5-AEO2019~ref2019-d111618a.54-5-AEO2019~ref2019-d111618a.55-5-AEO2019~ref2019-d111618a.56-5-AEO2019~ref2019-d111618a.57-5-AEO2019~ref2019-d111618a.58-5-AEO2019&amp;sourcekey=0</t>
  </si>
  <si>
    <t>AEO2020</t>
  </si>
  <si>
    <t>NEMA (2022)</t>
  </si>
  <si>
    <t>DATA</t>
  </si>
  <si>
    <t>https://www.nema.org/analytics/lamp-indices</t>
  </si>
  <si>
    <t>BCSE &amp; BloombergNEF (2021)</t>
  </si>
  <si>
    <t>https://bcse.org/wp-content/uploads/2021-Sustainable-Energy-in-America-Factbook.pdf</t>
  </si>
  <si>
    <t>p. 106</t>
  </si>
  <si>
    <t>Floor Space Covered by Benchmarking or Disclosure Requirements (millions of square feet)</t>
  </si>
  <si>
    <t>California</t>
  </si>
  <si>
    <t>Washington (DC)</t>
  </si>
  <si>
    <t>Austin (TX)</t>
  </si>
  <si>
    <t>Washington State</t>
  </si>
  <si>
    <t>New York City (NY)</t>
  </si>
  <si>
    <t>Seattle (WA)</t>
  </si>
  <si>
    <t>San Francisco (CA)</t>
  </si>
  <si>
    <t>Philadelphia (PA)</t>
  </si>
  <si>
    <t>Minneapolis (MN)</t>
  </si>
  <si>
    <t>Boston (MA)</t>
  </si>
  <si>
    <t>Denver (CO)</t>
  </si>
  <si>
    <t>Chicago (IL)</t>
  </si>
  <si>
    <t>Montgomery Co (MD)</t>
  </si>
  <si>
    <t>Cambridge (MA)</t>
  </si>
  <si>
    <t>Berkeley (CA)</t>
  </si>
  <si>
    <t>Atlanta (GA)</t>
  </si>
  <si>
    <t>Portland (OR)</t>
  </si>
  <si>
    <t>Boulder (CO)</t>
  </si>
  <si>
    <t>Kansas City (MO)</t>
  </si>
  <si>
    <t>Pittsburgh (PA)</t>
  </si>
  <si>
    <t>Orlando (FL)</t>
  </si>
  <si>
    <t>Evanston (IL)</t>
  </si>
  <si>
    <t>Los Angeles (CA)</t>
  </si>
  <si>
    <t>Fort Collins (CO)</t>
  </si>
  <si>
    <t>San Jose (CA)</t>
  </si>
  <si>
    <t>Reno (NV)</t>
  </si>
  <si>
    <t>Total commercial sector floorspace (millions sq ft)</t>
  </si>
  <si>
    <t>Percent covered</t>
  </si>
  <si>
    <t>EPA (2022)</t>
  </si>
  <si>
    <t>Buildings Benchmarking Energy through ENERGY STAR Portfolio Manager</t>
  </si>
  <si>
    <t>Annual buildings benchmarked</t>
  </si>
  <si>
    <t>Annual Floor space (millions)</t>
  </si>
  <si>
    <t>HERS Source:</t>
  </si>
  <si>
    <t>RESNET (2022)</t>
  </si>
  <si>
    <t>HES Source:</t>
  </si>
  <si>
    <t>DOE (2022)</t>
  </si>
  <si>
    <t>Annual New Ratings Performed by Home Energy Rating System and Home Energy Score</t>
  </si>
  <si>
    <t>HES</t>
  </si>
  <si>
    <t>HERS</t>
  </si>
  <si>
    <t>Number of New Homes that are ENERGY STAR-rated (residential)</t>
  </si>
  <si>
    <t>Manufactured</t>
  </si>
  <si>
    <t>Multi-Family High Rise</t>
  </si>
  <si>
    <t>Multi-Family</t>
  </si>
  <si>
    <t>Single Family</t>
  </si>
  <si>
    <t>Grand Total</t>
  </si>
  <si>
    <t>Cumulative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</si>
  <si>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</si>
  <si>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</si>
  <si>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</si>
  <si>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</si>
  <si>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</si>
  <si>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</si>
  <si>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</si>
  <si>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</si>
  <si>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</si>
  <si>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</si>
  <si>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</si>
  <si>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</si>
  <si>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</si>
  <si>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</si>
  <si>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</si>
  <si>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</si>
  <si>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</si>
  <si>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</si>
  <si>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</si>
  <si>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</si>
  <si>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</si>
  <si>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</si>
  <si>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</si>
  <si>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</si>
  <si>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</si>
  <si>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Gran Total</t>
  </si>
  <si>
    <t>Annual</t>
  </si>
  <si>
    <t>https://www.energystar.gov/buildings/reference/find-energy-star-certified-buildings-and-plants/registry-energy-star-certified-buildings</t>
  </si>
  <si>
    <t>ENERGY STAR Certified Building and Plant Locator (database)</t>
  </si>
  <si>
    <t>Number of Certified Buildings</t>
  </si>
  <si>
    <t>Cumulative Certified Buildings Total</t>
  </si>
  <si>
    <t>Current Year Floor Area (Millions)</t>
  </si>
  <si>
    <t>Cumulative Floor Area (Millions)</t>
  </si>
  <si>
    <t>2018*</t>
  </si>
  <si>
    <t>*as of 2/28/2019</t>
  </si>
  <si>
    <t>USGBC (2022)</t>
  </si>
  <si>
    <t>USGBC (2019)</t>
  </si>
  <si>
    <t>LEED Online</t>
  </si>
  <si>
    <t>Cumulative # of Projects</t>
  </si>
  <si>
    <t>Cumulative Floor Area (SF)</t>
  </si>
  <si>
    <t>Cumulative Floor Area (Millions SF)</t>
  </si>
  <si>
    <t>Year Certified</t>
  </si>
  <si>
    <t>2022*</t>
  </si>
  <si>
    <t>*as of 9/2/2022</t>
  </si>
  <si>
    <t>Source:</t>
  </si>
  <si>
    <t>PNNL (2022)</t>
  </si>
  <si>
    <t>https://public.tableau.com/app/profile/doebecp/viz/HistoricalModelEnergyCodeImprovement/CombinedHistoricalCodeImprovement_1</t>
  </si>
  <si>
    <t xml:space="preserve">Residential Code                                                        </t>
  </si>
  <si>
    <t xml:space="preserve">Year of Code            </t>
  </si>
  <si>
    <t>Residential Normalized Energy Use</t>
  </si>
  <si>
    <t>% change</t>
  </si>
  <si>
    <t xml:space="preserve">Commercial Code                                                          </t>
  </si>
  <si>
    <t>Year of Code</t>
  </si>
  <si>
    <t>Commercial Normalized End Use</t>
  </si>
  <si>
    <t>ASHRAE 90-1975</t>
  </si>
  <si>
    <t>MEC 1980</t>
  </si>
  <si>
    <t>90A-1980</t>
  </si>
  <si>
    <t>MEC 1983</t>
  </si>
  <si>
    <t>90.1-1989</t>
  </si>
  <si>
    <t>MEC 1986</t>
  </si>
  <si>
    <t>90.1-1999</t>
  </si>
  <si>
    <t>MEC 1989</t>
  </si>
  <si>
    <t>90.1-2001</t>
  </si>
  <si>
    <t>MEC 1992</t>
  </si>
  <si>
    <t>90.1-2004</t>
  </si>
  <si>
    <t>MEC 1993</t>
  </si>
  <si>
    <t>90.1-2007</t>
  </si>
  <si>
    <t>MEC 1995</t>
  </si>
  <si>
    <t>90.1-2010</t>
  </si>
  <si>
    <t>IECC 1998</t>
  </si>
  <si>
    <t>90.1-2013</t>
  </si>
  <si>
    <t>IECC 2000</t>
  </si>
  <si>
    <t>90.1-2016</t>
  </si>
  <si>
    <t>IECC 2003</t>
  </si>
  <si>
    <t>90.1-2019</t>
  </si>
  <si>
    <t>IECC 2004</t>
  </si>
  <si>
    <t>IECC 2006</t>
  </si>
  <si>
    <t>IECC 2009</t>
  </si>
  <si>
    <t>IECC 2012</t>
  </si>
  <si>
    <t>IECC 2015</t>
  </si>
  <si>
    <t>IECC 2018</t>
  </si>
  <si>
    <t>IECC 2021</t>
  </si>
  <si>
    <t>https://public.tableau.com/app/profile/doebecp/viz/BECPStatusofStateEnergyCodeAdoption/ResidentialDashboard</t>
  </si>
  <si>
    <t>State</t>
  </si>
  <si>
    <t>State Map Legend
(As of June 2022)</t>
  </si>
  <si>
    <t>Calculated</t>
  </si>
  <si>
    <t>State Codes</t>
  </si>
  <si>
    <t>2006 IECC</t>
  </si>
  <si>
    <t>2009 IECC</t>
  </si>
  <si>
    <t>2012 IECC</t>
  </si>
  <si>
    <t>2015 IECC</t>
  </si>
  <si>
    <t>2018 IECC</t>
  </si>
  <si>
    <t>2021 IECC</t>
  </si>
  <si>
    <t>Site Energy Index</t>
  </si>
  <si>
    <t>Source Energy Index</t>
  </si>
  <si>
    <t>Alabama</t>
  </si>
  <si>
    <t>IECC_2015 with amendments</t>
  </si>
  <si>
    <t>Alaska</t>
  </si>
  <si>
    <t>None statewide</t>
  </si>
  <si>
    <t>No statewide code</t>
  </si>
  <si>
    <t>Arizona</t>
  </si>
  <si>
    <t>Home rule</t>
  </si>
  <si>
    <t>&lt;2009 IECC</t>
  </si>
  <si>
    <t>Arkansas</t>
  </si>
  <si>
    <t>IECC_2009 with amendments</t>
  </si>
  <si>
    <t>Custom</t>
  </si>
  <si>
    <t>Colorado</t>
  </si>
  <si>
    <t>Connecticut</t>
  </si>
  <si>
    <t>Delaware</t>
  </si>
  <si>
    <t>IECC_2018</t>
  </si>
  <si>
    <t>District of Columbia</t>
  </si>
  <si>
    <t>Florida</t>
  </si>
  <si>
    <t>IECC_2018 with amendments</t>
  </si>
  <si>
    <t>Georgia</t>
  </si>
  <si>
    <t>Hawaii</t>
  </si>
  <si>
    <t>Idaho</t>
  </si>
  <si>
    <t>Illinois</t>
  </si>
  <si>
    <t>Indiana</t>
  </si>
  <si>
    <t>Iowa</t>
  </si>
  <si>
    <t>IECC_2012 with amendments</t>
  </si>
  <si>
    <t>Kansas</t>
  </si>
  <si>
    <t>Kentucky</t>
  </si>
  <si>
    <t>IECC_2009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</si>
  <si>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</si>
  <si>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</si>
  <si>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</si>
  <si>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</si>
  <si>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</si>
  <si>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</si>
  <si>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</si>
  <si>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</si>
  <si>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</si>
  <si>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</si>
  <si>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</si>
  <si>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</si>
  <si>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</si>
  <si>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</si>
  <si>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</si>
  <si>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</si>
  <si>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</si>
  <si>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</si>
  <si>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</si>
  <si>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</si>
  <si>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</si>
  <si>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</si>
  <si>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</si>
  <si>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</si>
  <si>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</si>
  <si>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</si>
  <si>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IECC_2015</t>
  </si>
  <si>
    <t>Utah</t>
  </si>
  <si>
    <t>Vermont</t>
  </si>
  <si>
    <t>Virginia</t>
  </si>
  <si>
    <t>Washington</t>
  </si>
  <si>
    <t>West Virginia</t>
  </si>
  <si>
    <t>Wisconsin</t>
  </si>
  <si>
    <t>Wyoming</t>
  </si>
  <si>
    <t>2019 Report Data</t>
  </si>
  <si>
    <t>Team Zero (2017, 2018)</t>
  </si>
  <si>
    <t>https://drive.google.com/file/d/1TC2NAUr1slFkVi_PZF6QKOw2KKNplTAD/view</t>
  </si>
  <si>
    <t>Slide #5 for 2018 Inventory Report; Slide #4 for 2017 Inventory Report</t>
  </si>
  <si>
    <t>U.S. Residential Zero Energy Buildings</t>
  </si>
  <si>
    <t>Single-family</t>
  </si>
  <si>
    <t>Multi-family units</t>
  </si>
  <si>
    <t>Total units</t>
  </si>
  <si>
    <t>2019-Q2 to 2020-Q3</t>
  </si>
  <si>
    <t>NBI (2022)</t>
  </si>
  <si>
    <t>https://newbuildings.org/resource/getting-to-zero-database/</t>
  </si>
  <si>
    <t>New Buildings Institute (2019)</t>
  </si>
  <si>
    <t>U.S. Commercial Zero Energy Buildings</t>
  </si>
  <si>
    <t>Year completed</t>
  </si>
  <si>
    <t>ZNE Verified Buildings and Districts</t>
  </si>
  <si>
    <t>ZNE Emerging Buildings and Districts</t>
  </si>
  <si>
    <t>Commercial Zero Energy Buildings</t>
  </si>
  <si>
    <t>Current*</t>
  </si>
  <si>
    <t>Current</t>
  </si>
  <si>
    <t>Not able to match previous report #s</t>
  </si>
  <si>
    <t xml:space="preserve">*As of July 2022. All values exclude multifamily. </t>
  </si>
  <si>
    <t>ASAP (2022)</t>
  </si>
  <si>
    <t>ASAP (2019)</t>
  </si>
  <si>
    <t>https://appliance-standards.org/states</t>
  </si>
  <si>
    <t>https://appliance-standards.org/states#states-table</t>
  </si>
  <si>
    <t>State Adoption of Energy Efficiency Standards</t>
  </si>
  <si>
    <t>Number of Products with Standards*</t>
  </si>
  <si>
    <t>Number of Products with Standards</t>
  </si>
  <si>
    <t>WA</t>
  </si>
  <si>
    <t>CA</t>
  </si>
  <si>
    <t>CO</t>
  </si>
  <si>
    <t>NV</t>
  </si>
  <si>
    <t>MA</t>
  </si>
  <si>
    <t>NJ</t>
  </si>
  <si>
    <t>OR</t>
  </si>
  <si>
    <t>VT</t>
  </si>
  <si>
    <t>DC</t>
  </si>
  <si>
    <t>RI</t>
  </si>
  <si>
    <t>MD</t>
  </si>
  <si>
    <t>ME</t>
  </si>
  <si>
    <t>CT</t>
  </si>
  <si>
    <t>HI</t>
  </si>
  <si>
    <t>NY</t>
  </si>
  <si>
    <t>NH</t>
  </si>
  <si>
    <t>TX</t>
  </si>
  <si>
    <t>AZ</t>
  </si>
  <si>
    <t>GA</t>
  </si>
  <si>
    <t>*as of September 12th, 2022</t>
  </si>
  <si>
    <t>Product</t>
  </si>
  <si>
    <t>Air purifiers</t>
  </si>
  <si>
    <t>Battery Chargers</t>
  </si>
  <si>
    <t>Commercial Dishwashers</t>
  </si>
  <si>
    <t>Commercial Fryers</t>
  </si>
  <si>
    <t>Commercial Ovens</t>
  </si>
  <si>
    <t>Commercial Steam Cookers</t>
  </si>
  <si>
    <t>Compact Audio Equipment</t>
  </si>
  <si>
    <t>Compressors</t>
  </si>
  <si>
    <t>Computers and Computer Systems</t>
  </si>
  <si>
    <t>Deep-Dimming Fluorescent Ballasts</t>
  </si>
  <si>
    <t>DVD Players and Recorders</t>
  </si>
  <si>
    <t>Electric Vehicle Supply Equipment</t>
  </si>
  <si>
    <t>External Power Supplies</t>
  </si>
  <si>
    <t>Faucets</t>
  </si>
  <si>
    <t>Gas fireplaces</t>
  </si>
  <si>
    <t>General Service Lamps</t>
  </si>
  <si>
    <t>High Light Output Double-Ended Quartz Halogen Lamps</t>
  </si>
  <si>
    <t>HIgh-CRI Linear Fluorescent Lamps</t>
  </si>
  <si>
    <t>Hot Food Holding Cabinets</t>
  </si>
  <si>
    <t>Mercury Vapor Lamp Ballasts</t>
  </si>
  <si>
    <t>Metal Halide Lamp Fixtures</t>
  </si>
  <si>
    <t>Portable Air Conditioners</t>
  </si>
  <si>
    <t>Portable Electric Spas</t>
  </si>
  <si>
    <t>Residential Ventilating Fans</t>
  </si>
  <si>
    <t xml:space="preserve">Showerheads </t>
  </si>
  <si>
    <t>Small-Diameter Directional Lamps</t>
  </si>
  <si>
    <t>Spray Sprinkler Bodies</t>
  </si>
  <si>
    <t>Televisions</t>
  </si>
  <si>
    <t>Toilets</t>
  </si>
  <si>
    <t>Uninterruptible Power Supplies</t>
  </si>
  <si>
    <t>Urinals</t>
  </si>
  <si>
    <t>Water Coolers</t>
  </si>
  <si>
    <t xml:space="preserve">https://www.nema.org/analytics/indices/view/t-led-lamp-shipments-index-increases-in-first-quarter-2022-compared-to-previous-year </t>
  </si>
  <si>
    <t>https://www.energycodes.gov/status/residential</t>
  </si>
  <si>
    <t xml:space="preserve">(as of 9/30/22) </t>
  </si>
  <si>
    <t>IMT (2022)</t>
  </si>
  <si>
    <t>https://www.imt.org/public-policy/building-performance-standards/</t>
  </si>
  <si>
    <t>https://www.imt.org/resources/map-national-bps-coalition-participating-jurisdictions/</t>
  </si>
  <si>
    <t>Outdoor 2015</t>
  </si>
  <si>
    <t>Outdoor 2010</t>
  </si>
  <si>
    <t>Outdoor 2001</t>
  </si>
  <si>
    <t>Industrial 2015</t>
  </si>
  <si>
    <t>Industrial 2010</t>
  </si>
  <si>
    <t>Industrial 2001</t>
  </si>
  <si>
    <t>Commercial 2015</t>
  </si>
  <si>
    <t>Commercial 2010</t>
  </si>
  <si>
    <t>Commercial 2001</t>
  </si>
  <si>
    <t>Residential 2015</t>
  </si>
  <si>
    <t>Residential 2010</t>
  </si>
  <si>
    <t>Residential 2001</t>
  </si>
  <si>
    <t>Energy (TWh)</t>
  </si>
  <si>
    <t>LED</t>
  </si>
  <si>
    <t>HID</t>
  </si>
  <si>
    <t>CFL &amp; Linear Fluorescent</t>
  </si>
  <si>
    <t>Incandescent including Halogen</t>
  </si>
  <si>
    <t>LED and other Solid-state Lighting</t>
  </si>
  <si>
    <t>2001, 2010, and 2015 Light Market Characterization reports</t>
  </si>
  <si>
    <t xml:space="preserve">https://www.energy.gov/eere/ssl/market-studies </t>
  </si>
  <si>
    <t>Navigant Consulting (2001, 2010, and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</si>
</sst>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_-* #,##0_-;\-* #,##0_-;_-* &quot;-&quot;??_-;_-@_-"/>
    <numFmt numFmtId="168" formatCode="_(* #,##0.0_);_(* \(#,##0.0\);_(* &quot;-&quot;??_);_(@_)"/>
    <numFmt numFmtId="169" formatCode="0.0%"/>
    <numFmt numFmtId="170" formatCode="yyyy"/>
    <numFmt numFmtId="171" formatCode="&quot;&quot;#,##0&quot;&quot;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0"/>
      <color theme="0" tint="-0.499984740745262"/>
      <name val="Calibri"/>
      <family val="2"/>
    </font>
    <font>
      <sz val="10"/>
      <name val="Calibri"/>
      <family val="2"/>
    </font>
    <font>
      <sz val="10"/>
      <color theme="0" tint="-0.499984740745262"/>
      <name val="Calibri"/>
      <family val="2"/>
    </font>
    <font>
      <b/>
      <sz val="10"/>
      <color rgb="FF000000"/>
      <name val="Calibri"/>
      <family val="2"/>
    </font>
    <font>
      <i/>
      <sz val="11"/>
      <color theme="0" tint="-0.3499862666707357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</font>
    <font>
      <sz val="10"/>
      <color theme="0" tint="-0.34998626667073579"/>
      <name val="Calibri"/>
      <family val="2"/>
    </font>
    <font>
      <i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0" tint="-0.34998626667073579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 tint="-0.34998626667073579"/>
      <name val="Arial"/>
      <family val="2"/>
    </font>
    <font>
      <sz val="9"/>
      <color rgb="FF000000"/>
      <name val="Arial"/>
      <family val="2"/>
    </font>
    <font>
      <sz val="9"/>
      <color theme="0" tint="-0.34998626667073579"/>
      <name val="Arial"/>
      <family val="2"/>
    </font>
    <font>
      <sz val="11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theme="0" tint="-0.34998626667073579"/>
      <name val="Arial"/>
      <family val="2"/>
    </font>
    <font>
      <u/>
      <sz val="11"/>
      <color theme="0" tint="-0.34998626667073579"/>
      <name val="Calibri"/>
      <family val="2"/>
      <scheme val="minor"/>
    </font>
    <font>
      <b/>
      <sz val="14"/>
      <name val="Arial"/>
      <family val="2"/>
    </font>
    <font>
      <b/>
      <sz val="14"/>
      <color theme="0" tint="-0.34998626667073579"/>
      <name val="Arial"/>
      <family val="2"/>
    </font>
    <font>
      <sz val="12"/>
      <name val="Arial"/>
      <family val="2"/>
    </font>
    <font>
      <sz val="12"/>
      <color theme="0" tint="-0.34998626667073579"/>
      <name val="Arial"/>
      <family val="2"/>
    </font>
    <font>
      <b/>
      <sz val="11"/>
      <color rgb="FF00B0F0"/>
      <name val="Calibri"/>
      <family val="2"/>
      <scheme val="minor"/>
    </font>
    <font>
      <sz val="11"/>
      <color rgb="FF699BC5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0" tint="-0.3499862666707357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7"/>
      </patternFill>
    </fill>
    <fill>
      <patternFill patternType="solid">
        <fgColor rgb="FFFFFFFF"/>
      </patternFill>
    </fill>
    <fill>
      <patternFill patternType="solid">
        <fgColor theme="7" tint="0.79998168889431442"/>
        <bgColor indexed="64"/>
      </patternFill>
    </fill>
  </fills>
  <borders count="73">
    <border>
      <left/>
      <right/>
      <top/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 style="medium">
        <color theme="9"/>
      </right>
      <top/>
      <bottom/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/>
      <top/>
      <bottom/>
      <diagonal/>
    </border>
    <border>
      <left/>
      <right style="medium">
        <color rgb="FF92D050"/>
      </right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5D3D1"/>
      </left>
      <right style="thin">
        <color rgb="FFD5D3D1"/>
      </right>
      <top style="thin">
        <color rgb="FFD5D3D1"/>
      </top>
      <bottom/>
      <diagonal/>
    </border>
    <border>
      <left style="thin">
        <color rgb="FFD5D3D1"/>
      </left>
      <right style="thin">
        <color rgb="FFD5D3D1"/>
      </right>
      <top style="thin">
        <color rgb="FFD5D3D1"/>
      </top>
      <bottom style="thin">
        <color rgb="FFD5D3D1"/>
      </bottom>
      <diagonal/>
    </border>
    <border>
      <left style="thin">
        <color rgb="FFD5D3D1"/>
      </left>
      <right style="thin">
        <color indexed="64"/>
      </right>
      <top style="thin">
        <color rgb="FFD5D3D1"/>
      </top>
      <bottom style="thin">
        <color rgb="FFD5D3D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D5D3D1"/>
      </left>
      <right style="thin">
        <color rgb="FFD5D3D1"/>
      </right>
      <top style="thin">
        <color rgb="FFD5D3D1"/>
      </top>
      <bottom style="double">
        <color indexed="64"/>
      </bottom>
      <diagonal/>
    </border>
    <border>
      <left style="thin">
        <color rgb="FFD5D3D1"/>
      </left>
      <right style="thin">
        <color indexed="64"/>
      </right>
      <top style="thin">
        <color rgb="FFD5D3D1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/>
      <right style="thin">
        <color indexed="64"/>
      </right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/>
      <bottom/>
      <diagonal/>
    </border>
    <border>
      <left/>
      <right/>
      <top style="medium">
        <color theme="9" tint="-0.249977111117893"/>
      </top>
      <bottom/>
      <diagonal/>
    </border>
    <border>
      <left/>
      <right/>
      <top/>
      <bottom style="medium">
        <color theme="9" tint="-0.249977111117893"/>
      </bottom>
      <diagonal/>
    </border>
    <border>
      <left/>
      <right/>
      <top style="thin">
        <color indexed="64"/>
      </top>
      <bottom style="medium">
        <color rgb="FF7030A0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/>
      <bottom style="medium">
        <color theme="9" tint="-0.24997711111789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/>
  </cellStyleXfs>
  <cellXfs count="362">
    <xf numFmtId="0" fontId="0" fillId="0" borderId="0" xfId="0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4" fillId="0" borderId="0" xfId="3"/>
    <xf numFmtId="0" fontId="9" fillId="0" borderId="0" xfId="3" applyFont="1"/>
    <xf numFmtId="0" fontId="10" fillId="0" borderId="0" xfId="3" applyFont="1"/>
    <xf numFmtId="0" fontId="6" fillId="2" borderId="0" xfId="0" applyFont="1" applyFill="1" applyAlignment="1">
      <alignment horizontal="right"/>
    </xf>
    <xf numFmtId="0" fontId="6" fillId="2" borderId="0" xfId="0" applyFont="1" applyFill="1"/>
    <xf numFmtId="0" fontId="8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/>
    <xf numFmtId="0" fontId="6" fillId="0" borderId="0" xfId="0" applyFont="1" applyAlignment="1">
      <alignment horizontal="left"/>
    </xf>
    <xf numFmtId="43" fontId="6" fillId="0" borderId="0" xfId="1" applyFont="1"/>
    <xf numFmtId="164" fontId="6" fillId="0" borderId="0" xfId="1" applyNumberFormat="1" applyFont="1"/>
    <xf numFmtId="43" fontId="6" fillId="0" borderId="0" xfId="0" applyNumberFormat="1" applyFont="1"/>
    <xf numFmtId="43" fontId="6" fillId="0" borderId="0" xfId="1" applyFont="1" applyBorder="1"/>
    <xf numFmtId="164" fontId="6" fillId="0" borderId="1" xfId="1" applyNumberFormat="1" applyFont="1" applyBorder="1"/>
    <xf numFmtId="164" fontId="6" fillId="0" borderId="2" xfId="1" applyNumberFormat="1" applyFont="1" applyBorder="1"/>
    <xf numFmtId="164" fontId="6" fillId="0" borderId="3" xfId="1" applyNumberFormat="1" applyFont="1" applyBorder="1"/>
    <xf numFmtId="9" fontId="6" fillId="0" borderId="0" xfId="2" applyFont="1"/>
    <xf numFmtId="0" fontId="9" fillId="0" borderId="0" xfId="3" applyFont="1" applyFill="1"/>
    <xf numFmtId="0" fontId="5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4" xfId="0" applyFont="1" applyBorder="1"/>
    <xf numFmtId="0" fontId="15" fillId="0" borderId="0" xfId="0" applyFont="1"/>
    <xf numFmtId="0" fontId="16" fillId="0" borderId="0" xfId="0" applyFont="1"/>
    <xf numFmtId="2" fontId="6" fillId="0" borderId="0" xfId="0" applyNumberFormat="1" applyFont="1"/>
    <xf numFmtId="0" fontId="6" fillId="0" borderId="5" xfId="0" applyFont="1" applyBorder="1"/>
    <xf numFmtId="0" fontId="6" fillId="0" borderId="1" xfId="0" applyFont="1" applyBorder="1"/>
    <xf numFmtId="0" fontId="8" fillId="0" borderId="1" xfId="0" applyFont="1" applyBorder="1"/>
    <xf numFmtId="2" fontId="6" fillId="0" borderId="2" xfId="0" applyNumberFormat="1" applyFont="1" applyBorder="1"/>
    <xf numFmtId="0" fontId="6" fillId="0" borderId="2" xfId="0" applyFont="1" applyBorder="1"/>
    <xf numFmtId="0" fontId="8" fillId="0" borderId="2" xfId="0" applyFont="1" applyBorder="1"/>
    <xf numFmtId="2" fontId="6" fillId="0" borderId="3" xfId="0" applyNumberFormat="1" applyFont="1" applyBorder="1"/>
    <xf numFmtId="0" fontId="6" fillId="0" borderId="3" xfId="0" applyFont="1" applyBorder="1"/>
    <xf numFmtId="0" fontId="8" fillId="0" borderId="3" xfId="0" applyFont="1" applyBorder="1"/>
    <xf numFmtId="0" fontId="3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3" fillId="0" borderId="0" xfId="0" applyFont="1"/>
    <xf numFmtId="0" fontId="17" fillId="0" borderId="4" xfId="0" applyFont="1" applyBorder="1"/>
    <xf numFmtId="0" fontId="17" fillId="0" borderId="0" xfId="0" applyFont="1"/>
    <xf numFmtId="0" fontId="0" fillId="0" borderId="0" xfId="0" applyAlignment="1">
      <alignment horizontal="center"/>
    </xf>
    <xf numFmtId="165" fontId="6" fillId="0" borderId="1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18" fillId="0" borderId="0" xfId="0" applyFont="1"/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1" fillId="2" borderId="0" xfId="0" applyFont="1" applyFill="1" applyAlignment="1">
      <alignment horizontal="right"/>
    </xf>
    <xf numFmtId="0" fontId="21" fillId="2" borderId="0" xfId="0" applyFont="1" applyFill="1"/>
    <xf numFmtId="0" fontId="22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/>
    <xf numFmtId="43" fontId="6" fillId="0" borderId="0" xfId="1" applyFont="1" applyFill="1"/>
    <xf numFmtId="3" fontId="6" fillId="0" borderId="0" xfId="0" applyNumberFormat="1" applyFont="1"/>
    <xf numFmtId="1" fontId="6" fillId="0" borderId="17" xfId="0" applyNumberFormat="1" applyFont="1" applyBorder="1"/>
    <xf numFmtId="0" fontId="21" fillId="0" borderId="0" xfId="0" applyFont="1" applyAlignment="1">
      <alignment horizontal="left"/>
    </xf>
    <xf numFmtId="43" fontId="21" fillId="0" borderId="0" xfId="1" applyFont="1"/>
    <xf numFmtId="3" fontId="21" fillId="0" borderId="0" xfId="0" applyNumberFormat="1" applyFont="1"/>
    <xf numFmtId="1" fontId="21" fillId="0" borderId="17" xfId="0" applyNumberFormat="1" applyFont="1" applyBorder="1"/>
    <xf numFmtId="3" fontId="25" fillId="0" borderId="0" xfId="0" applyNumberFormat="1" applyFont="1"/>
    <xf numFmtId="1" fontId="6" fillId="0" borderId="18" xfId="0" applyNumberFormat="1" applyFont="1" applyBorder="1"/>
    <xf numFmtId="3" fontId="18" fillId="0" borderId="0" xfId="0" applyNumberFormat="1" applyFont="1"/>
    <xf numFmtId="1" fontId="21" fillId="0" borderId="18" xfId="0" applyNumberFormat="1" applyFont="1" applyBorder="1"/>
    <xf numFmtId="1" fontId="21" fillId="0" borderId="19" xfId="0" applyNumberFormat="1" applyFont="1" applyBorder="1"/>
    <xf numFmtId="1" fontId="6" fillId="0" borderId="19" xfId="0" applyNumberFormat="1" applyFont="1" applyBorder="1"/>
    <xf numFmtId="0" fontId="25" fillId="0" borderId="0" xfId="0" applyFont="1"/>
    <xf numFmtId="2" fontId="5" fillId="0" borderId="0" xfId="0" applyNumberFormat="1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horizontal="right"/>
    </xf>
    <xf numFmtId="3" fontId="6" fillId="0" borderId="20" xfId="0" applyNumberFormat="1" applyFont="1" applyBorder="1"/>
    <xf numFmtId="0" fontId="6" fillId="0" borderId="21" xfId="0" applyFont="1" applyBorder="1"/>
    <xf numFmtId="3" fontId="6" fillId="0" borderId="21" xfId="0" applyNumberFormat="1" applyFont="1" applyBorder="1"/>
    <xf numFmtId="0" fontId="6" fillId="0" borderId="22" xfId="0" applyFont="1" applyBorder="1"/>
    <xf numFmtId="2" fontId="6" fillId="0" borderId="0" xfId="0" applyNumberFormat="1" applyFont="1" applyAlignment="1">
      <alignment horizontal="right"/>
    </xf>
    <xf numFmtId="0" fontId="26" fillId="0" borderId="0" xfId="0" applyFont="1"/>
    <xf numFmtId="2" fontId="26" fillId="0" borderId="0" xfId="0" applyNumberFormat="1" applyFont="1" applyAlignment="1">
      <alignment horizontal="right"/>
    </xf>
    <xf numFmtId="3" fontId="26" fillId="0" borderId="0" xfId="0" applyNumberFormat="1" applyFont="1"/>
    <xf numFmtId="0" fontId="0" fillId="0" borderId="0" xfId="0" applyAlignment="1">
      <alignment wrapText="1"/>
    </xf>
    <xf numFmtId="2" fontId="0" fillId="0" borderId="0" xfId="0" applyNumberFormat="1"/>
    <xf numFmtId="164" fontId="0" fillId="0" borderId="0" xfId="1" applyNumberFormat="1" applyFont="1"/>
    <xf numFmtId="0" fontId="0" fillId="5" borderId="0" xfId="0" applyFill="1"/>
    <xf numFmtId="166" fontId="0" fillId="0" borderId="0" xfId="0" applyNumberFormat="1"/>
    <xf numFmtId="165" fontId="0" fillId="0" borderId="0" xfId="0" applyNumberFormat="1"/>
    <xf numFmtId="0" fontId="0" fillId="6" borderId="0" xfId="0" applyFill="1"/>
    <xf numFmtId="0" fontId="3" fillId="0" borderId="0" xfId="0" applyFont="1" applyAlignment="1">
      <alignment horizontal="center"/>
    </xf>
    <xf numFmtId="0" fontId="28" fillId="0" borderId="0" xfId="4" applyFont="1" applyAlignment="1">
      <alignment horizontal="left" vertical="center" wrapText="1"/>
    </xf>
    <xf numFmtId="0" fontId="28" fillId="0" borderId="0" xfId="4" applyFont="1" applyAlignment="1">
      <alignment horizontal="right" vertical="center" wrapText="1"/>
    </xf>
    <xf numFmtId="0" fontId="28" fillId="0" borderId="0" xfId="4" applyFont="1" applyAlignment="1">
      <alignment horizontal="center" vertical="center" wrapText="1"/>
    </xf>
    <xf numFmtId="0" fontId="29" fillId="2" borderId="0" xfId="4" applyFont="1" applyFill="1" applyAlignment="1">
      <alignment horizontal="center" vertical="center" wrapText="1"/>
    </xf>
    <xf numFmtId="17" fontId="30" fillId="7" borderId="0" xfId="4" applyNumberFormat="1" applyFont="1" applyFill="1" applyAlignment="1">
      <alignment horizontal="left"/>
    </xf>
    <xf numFmtId="167" fontId="27" fillId="0" borderId="23" xfId="4" applyNumberFormat="1" applyBorder="1"/>
    <xf numFmtId="17" fontId="27" fillId="0" borderId="24" xfId="4" applyNumberFormat="1" applyBorder="1"/>
    <xf numFmtId="0" fontId="27" fillId="0" borderId="24" xfId="4" applyBorder="1"/>
    <xf numFmtId="0" fontId="27" fillId="0" borderId="25" xfId="4" applyBorder="1"/>
    <xf numFmtId="0" fontId="27" fillId="0" borderId="0" xfId="4"/>
    <xf numFmtId="0" fontId="27" fillId="2" borderId="0" xfId="4" applyFill="1"/>
    <xf numFmtId="10" fontId="27" fillId="0" borderId="1" xfId="2" applyNumberFormat="1" applyFont="1" applyBorder="1"/>
    <xf numFmtId="167" fontId="27" fillId="0" borderId="26" xfId="4" applyNumberFormat="1" applyBorder="1"/>
    <xf numFmtId="17" fontId="27" fillId="0" borderId="0" xfId="4" applyNumberFormat="1"/>
    <xf numFmtId="0" fontId="27" fillId="0" borderId="27" xfId="4" applyBorder="1"/>
    <xf numFmtId="10" fontId="27" fillId="0" borderId="2" xfId="2" applyNumberFormat="1" applyFont="1" applyBorder="1"/>
    <xf numFmtId="167" fontId="27" fillId="0" borderId="0" xfId="4" applyNumberFormat="1"/>
    <xf numFmtId="164" fontId="27" fillId="0" borderId="0" xfId="4" applyNumberFormat="1"/>
    <xf numFmtId="167" fontId="27" fillId="0" borderId="27" xfId="4" applyNumberFormat="1" applyBorder="1"/>
    <xf numFmtId="167" fontId="27" fillId="2" borderId="0" xfId="4" applyNumberFormat="1" applyFill="1"/>
    <xf numFmtId="0" fontId="27" fillId="0" borderId="26" xfId="4" applyBorder="1"/>
    <xf numFmtId="164" fontId="27" fillId="0" borderId="27" xfId="4" applyNumberFormat="1" applyBorder="1"/>
    <xf numFmtId="10" fontId="27" fillId="0" borderId="13" xfId="2" applyNumberFormat="1" applyFont="1" applyBorder="1"/>
    <xf numFmtId="10" fontId="27" fillId="0" borderId="18" xfId="2" applyNumberFormat="1" applyFont="1" applyBorder="1"/>
    <xf numFmtId="0" fontId="0" fillId="0" borderId="26" xfId="0" applyBorder="1"/>
    <xf numFmtId="0" fontId="0" fillId="0" borderId="27" xfId="0" applyBorder="1"/>
    <xf numFmtId="10" fontId="0" fillId="0" borderId="18" xfId="2" applyNumberFormat="1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0" fontId="0" fillId="0" borderId="19" xfId="2" applyNumberFormat="1" applyFont="1" applyBorder="1"/>
    <xf numFmtId="43" fontId="0" fillId="0" borderId="0" xfId="0" applyNumberFormat="1"/>
    <xf numFmtId="43" fontId="2" fillId="0" borderId="0" xfId="0" applyNumberFormat="1" applyFont="1"/>
    <xf numFmtId="0" fontId="31" fillId="0" borderId="0" xfId="0" applyFont="1"/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3" fontId="36" fillId="0" borderId="6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3" fontId="37" fillId="0" borderId="6" xfId="0" applyNumberFormat="1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 wrapText="1"/>
    </xf>
    <xf numFmtId="3" fontId="36" fillId="0" borderId="7" xfId="0" applyNumberFormat="1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 wrapText="1"/>
    </xf>
    <xf numFmtId="3" fontId="37" fillId="0" borderId="7" xfId="0" applyNumberFormat="1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 wrapText="1"/>
    </xf>
    <xf numFmtId="3" fontId="36" fillId="0" borderId="7" xfId="0" applyNumberFormat="1" applyFont="1" applyBorder="1" applyAlignment="1">
      <alignment horizontal="center" vertical="center" wrapText="1"/>
    </xf>
    <xf numFmtId="3" fontId="37" fillId="0" borderId="7" xfId="0" applyNumberFormat="1" applyFont="1" applyBorder="1" applyAlignment="1">
      <alignment horizontal="center" vertical="center" wrapText="1"/>
    </xf>
    <xf numFmtId="3" fontId="37" fillId="0" borderId="8" xfId="0" applyNumberFormat="1" applyFont="1" applyBorder="1" applyAlignment="1">
      <alignment horizontal="center" vertical="center"/>
    </xf>
    <xf numFmtId="3" fontId="36" fillId="0" borderId="8" xfId="0" applyNumberFormat="1" applyFont="1" applyBorder="1" applyAlignment="1">
      <alignment horizontal="center" vertical="center"/>
    </xf>
    <xf numFmtId="0" fontId="0" fillId="3" borderId="0" xfId="0" applyFill="1"/>
    <xf numFmtId="0" fontId="38" fillId="0" borderId="0" xfId="0" applyFont="1"/>
    <xf numFmtId="0" fontId="5" fillId="0" borderId="31" xfId="0" applyFont="1" applyBorder="1"/>
    <xf numFmtId="0" fontId="5" fillId="0" borderId="32" xfId="0" applyFont="1" applyBorder="1"/>
    <xf numFmtId="0" fontId="6" fillId="0" borderId="35" xfId="0" applyFont="1" applyBorder="1"/>
    <xf numFmtId="3" fontId="6" fillId="0" borderId="36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6" fillId="0" borderId="4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7" fillId="0" borderId="0" xfId="0" applyFont="1" applyAlignment="1">
      <alignment horizontal="left" wrapText="1"/>
    </xf>
    <xf numFmtId="0" fontId="40" fillId="8" borderId="43" xfId="0" applyFont="1" applyFill="1" applyBorder="1" applyAlignment="1">
      <alignment horizontal="left"/>
    </xf>
    <xf numFmtId="0" fontId="17" fillId="0" borderId="0" xfId="0" applyFont="1" applyAlignment="1">
      <alignment wrapText="1"/>
    </xf>
    <xf numFmtId="0" fontId="41" fillId="0" borderId="0" xfId="0" applyFont="1" applyAlignment="1">
      <alignment horizontal="left"/>
    </xf>
    <xf numFmtId="3" fontId="41" fillId="9" borderId="44" xfId="0" applyNumberFormat="1" applyFont="1" applyFill="1" applyBorder="1" applyAlignment="1">
      <alignment horizontal="right"/>
    </xf>
    <xf numFmtId="3" fontId="41" fillId="9" borderId="45" xfId="0" applyNumberFormat="1" applyFont="1" applyFill="1" applyBorder="1" applyAlignment="1">
      <alignment horizontal="right"/>
    </xf>
    <xf numFmtId="3" fontId="41" fillId="0" borderId="46" xfId="0" applyNumberFormat="1" applyFont="1" applyBorder="1"/>
    <xf numFmtId="3" fontId="0" fillId="0" borderId="0" xfId="0" applyNumberFormat="1"/>
    <xf numFmtId="3" fontId="41" fillId="0" borderId="5" xfId="0" applyNumberFormat="1" applyFont="1" applyBorder="1"/>
    <xf numFmtId="3" fontId="0" fillId="0" borderId="47" xfId="0" applyNumberFormat="1" applyBorder="1"/>
    <xf numFmtId="3" fontId="0" fillId="0" borderId="48" xfId="0" applyNumberFormat="1" applyBorder="1"/>
    <xf numFmtId="0" fontId="32" fillId="0" borderId="0" xfId="0" applyFont="1"/>
    <xf numFmtId="3" fontId="42" fillId="0" borderId="0" xfId="0" applyNumberFormat="1" applyFont="1"/>
    <xf numFmtId="0" fontId="0" fillId="0" borderId="49" xfId="0" applyBorder="1" applyAlignment="1">
      <alignment horizontal="left"/>
    </xf>
    <xf numFmtId="3" fontId="41" fillId="9" borderId="50" xfId="0" applyNumberFormat="1" applyFont="1" applyFill="1" applyBorder="1" applyAlignment="1">
      <alignment horizontal="right"/>
    </xf>
    <xf numFmtId="3" fontId="41" fillId="9" borderId="51" xfId="0" applyNumberFormat="1" applyFont="1" applyFill="1" applyBorder="1" applyAlignment="1">
      <alignment horizontal="right"/>
    </xf>
    <xf numFmtId="3" fontId="41" fillId="0" borderId="52" xfId="0" applyNumberFormat="1" applyFont="1" applyBorder="1"/>
    <xf numFmtId="3" fontId="0" fillId="0" borderId="53" xfId="0" applyNumberFormat="1" applyBorder="1"/>
    <xf numFmtId="3" fontId="0" fillId="0" borderId="54" xfId="0" applyNumberFormat="1" applyBorder="1"/>
    <xf numFmtId="3" fontId="0" fillId="0" borderId="46" xfId="0" applyNumberFormat="1" applyBorder="1"/>
    <xf numFmtId="164" fontId="0" fillId="0" borderId="55" xfId="1" applyNumberFormat="1" applyFont="1" applyBorder="1"/>
    <xf numFmtId="164" fontId="0" fillId="0" borderId="56" xfId="1" applyNumberFormat="1" applyFont="1" applyBorder="1"/>
    <xf numFmtId="164" fontId="0" fillId="0" borderId="57" xfId="1" applyNumberFormat="1" applyFont="1" applyBorder="1"/>
    <xf numFmtId="0" fontId="43" fillId="0" borderId="0" xfId="3" applyFont="1"/>
    <xf numFmtId="0" fontId="2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0" fontId="44" fillId="0" borderId="0" xfId="0" applyNumberFormat="1" applyFont="1" applyAlignment="1">
      <alignment horizontal="center" vertical="center" wrapText="1"/>
    </xf>
    <xf numFmtId="170" fontId="45" fillId="0" borderId="0" xfId="0" applyNumberFormat="1" applyFont="1" applyAlignment="1">
      <alignment horizontal="center" vertical="center" wrapText="1"/>
    </xf>
    <xf numFmtId="170" fontId="6" fillId="0" borderId="0" xfId="0" applyNumberFormat="1" applyFont="1" applyAlignment="1">
      <alignment wrapText="1"/>
    </xf>
    <xf numFmtId="171" fontId="6" fillId="0" borderId="0" xfId="0" applyNumberFormat="1" applyFont="1" applyAlignment="1">
      <alignment wrapText="1"/>
    </xf>
    <xf numFmtId="43" fontId="6" fillId="0" borderId="0" xfId="1" applyFont="1" applyFill="1" applyAlignment="1">
      <alignment wrapText="1"/>
    </xf>
    <xf numFmtId="170" fontId="46" fillId="0" borderId="0" xfId="0" applyNumberFormat="1" applyFont="1" applyAlignment="1">
      <alignment wrapText="1"/>
    </xf>
    <xf numFmtId="171" fontId="21" fillId="0" borderId="0" xfId="0" applyNumberFormat="1" applyFont="1" applyAlignment="1">
      <alignment wrapText="1"/>
    </xf>
    <xf numFmtId="43" fontId="21" fillId="0" borderId="0" xfId="1" applyFont="1" applyFill="1" applyAlignment="1">
      <alignment wrapText="1"/>
    </xf>
    <xf numFmtId="170" fontId="47" fillId="0" borderId="0" xfId="0" applyNumberFormat="1" applyFont="1" applyAlignment="1">
      <alignment wrapText="1"/>
    </xf>
    <xf numFmtId="170" fontId="6" fillId="0" borderId="58" xfId="0" applyNumberFormat="1" applyFont="1" applyBorder="1" applyAlignment="1">
      <alignment wrapText="1"/>
    </xf>
    <xf numFmtId="171" fontId="6" fillId="0" borderId="58" xfId="0" applyNumberFormat="1" applyFont="1" applyBorder="1" applyAlignment="1">
      <alignment wrapText="1"/>
    </xf>
    <xf numFmtId="43" fontId="6" fillId="0" borderId="58" xfId="1" applyFont="1" applyFill="1" applyBorder="1" applyAlignment="1">
      <alignment wrapText="1"/>
    </xf>
    <xf numFmtId="171" fontId="21" fillId="0" borderId="1" xfId="0" applyNumberFormat="1" applyFont="1" applyBorder="1" applyAlignment="1">
      <alignment wrapText="1"/>
    </xf>
    <xf numFmtId="43" fontId="21" fillId="0" borderId="1" xfId="1" applyFont="1" applyFill="1" applyBorder="1" applyAlignment="1">
      <alignment wrapText="1"/>
    </xf>
    <xf numFmtId="170" fontId="6" fillId="0" borderId="59" xfId="0" applyNumberFormat="1" applyFont="1" applyBorder="1" applyAlignment="1">
      <alignment wrapText="1"/>
    </xf>
    <xf numFmtId="171" fontId="6" fillId="0" borderId="59" xfId="0" applyNumberFormat="1" applyFont="1" applyBorder="1" applyAlignment="1">
      <alignment wrapText="1"/>
    </xf>
    <xf numFmtId="43" fontId="6" fillId="0" borderId="59" xfId="1" applyFont="1" applyFill="1" applyBorder="1" applyAlignment="1">
      <alignment wrapText="1"/>
    </xf>
    <xf numFmtId="171" fontId="21" fillId="0" borderId="2" xfId="0" applyNumberFormat="1" applyFont="1" applyBorder="1" applyAlignment="1">
      <alignment wrapText="1"/>
    </xf>
    <xf numFmtId="43" fontId="21" fillId="0" borderId="2" xfId="1" applyFont="1" applyFill="1" applyBorder="1" applyAlignment="1">
      <alignment wrapText="1"/>
    </xf>
    <xf numFmtId="171" fontId="21" fillId="0" borderId="3" xfId="0" applyNumberFormat="1" applyFont="1" applyBorder="1" applyAlignment="1">
      <alignment wrapText="1"/>
    </xf>
    <xf numFmtId="43" fontId="21" fillId="0" borderId="3" xfId="1" applyFont="1" applyFill="1" applyBorder="1" applyAlignment="1">
      <alignment wrapText="1"/>
    </xf>
    <xf numFmtId="49" fontId="6" fillId="0" borderId="59" xfId="1" applyNumberFormat="1" applyFont="1" applyFill="1" applyBorder="1" applyAlignment="1">
      <alignment horizontal="right" wrapText="1"/>
    </xf>
    <xf numFmtId="49" fontId="6" fillId="0" borderId="60" xfId="1" applyNumberFormat="1" applyFont="1" applyFill="1" applyBorder="1" applyAlignment="1">
      <alignment horizontal="right" wrapText="1"/>
    </xf>
    <xf numFmtId="171" fontId="6" fillId="0" borderId="60" xfId="0" applyNumberFormat="1" applyFont="1" applyBorder="1" applyAlignment="1">
      <alignment wrapText="1"/>
    </xf>
    <xf numFmtId="43" fontId="6" fillId="0" borderId="60" xfId="1" applyFont="1" applyFill="1" applyBorder="1" applyAlignment="1">
      <alignment wrapText="1"/>
    </xf>
    <xf numFmtId="169" fontId="0" fillId="0" borderId="64" xfId="2" applyNumberFormat="1" applyFont="1" applyBorder="1"/>
    <xf numFmtId="169" fontId="0" fillId="0" borderId="66" xfId="2" applyNumberFormat="1" applyFont="1" applyBorder="1"/>
    <xf numFmtId="169" fontId="0" fillId="0" borderId="0" xfId="2" applyNumberFormat="1" applyFont="1"/>
    <xf numFmtId="0" fontId="22" fillId="0" borderId="0" xfId="0" applyFont="1"/>
    <xf numFmtId="0" fontId="3" fillId="0" borderId="0" xfId="0" applyFont="1" applyAlignment="1">
      <alignment wrapText="1"/>
    </xf>
    <xf numFmtId="0" fontId="0" fillId="0" borderId="67" xfId="0" applyBorder="1"/>
    <xf numFmtId="164" fontId="0" fillId="0" borderId="68" xfId="1" applyNumberFormat="1" applyFont="1" applyBorder="1"/>
    <xf numFmtId="164" fontId="0" fillId="0" borderId="62" xfId="1" applyNumberFormat="1" applyFont="1" applyBorder="1"/>
    <xf numFmtId="164" fontId="0" fillId="0" borderId="0" xfId="1" applyNumberFormat="1" applyFont="1" applyBorder="1"/>
    <xf numFmtId="164" fontId="0" fillId="0" borderId="64" xfId="1" applyNumberFormat="1" applyFont="1" applyBorder="1"/>
    <xf numFmtId="9" fontId="48" fillId="0" borderId="0" xfId="2" applyFont="1"/>
    <xf numFmtId="164" fontId="0" fillId="0" borderId="69" xfId="1" applyNumberFormat="1" applyFont="1" applyBorder="1"/>
    <xf numFmtId="164" fontId="0" fillId="0" borderId="66" xfId="1" applyNumberFormat="1" applyFont="1" applyBorder="1"/>
    <xf numFmtId="9" fontId="0" fillId="0" borderId="0" xfId="2" applyFont="1"/>
    <xf numFmtId="0" fontId="9" fillId="0" borderId="0" xfId="3" applyFont="1" applyBorder="1"/>
    <xf numFmtId="0" fontId="43" fillId="0" borderId="0" xfId="3" applyFont="1" applyBorder="1"/>
    <xf numFmtId="0" fontId="5" fillId="0" borderId="4" xfId="0" applyFont="1" applyBorder="1" applyAlignment="1">
      <alignment wrapText="1"/>
    </xf>
    <xf numFmtId="0" fontId="6" fillId="0" borderId="70" xfId="0" applyFont="1" applyBorder="1"/>
    <xf numFmtId="0" fontId="22" fillId="0" borderId="4" xfId="0" applyFont="1" applyBorder="1" applyAlignment="1">
      <alignment wrapText="1"/>
    </xf>
    <xf numFmtId="0" fontId="6" fillId="0" borderId="38" xfId="0" applyFont="1" applyBorder="1"/>
    <xf numFmtId="0" fontId="6" fillId="0" borderId="35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21" fillId="0" borderId="33" xfId="0" applyFont="1" applyBorder="1"/>
    <xf numFmtId="0" fontId="21" fillId="0" borderId="34" xfId="0" applyFont="1" applyBorder="1"/>
    <xf numFmtId="0" fontId="21" fillId="0" borderId="35" xfId="0" applyFont="1" applyBorder="1"/>
    <xf numFmtId="0" fontId="21" fillId="0" borderId="38" xfId="0" applyFont="1" applyBorder="1"/>
    <xf numFmtId="0" fontId="6" fillId="0" borderId="39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21" fillId="0" borderId="39" xfId="0" applyFont="1" applyBorder="1"/>
    <xf numFmtId="0" fontId="21" fillId="0" borderId="40" xfId="0" applyFont="1" applyBorder="1"/>
    <xf numFmtId="0" fontId="2" fillId="0" borderId="0" xfId="0" applyFont="1"/>
    <xf numFmtId="0" fontId="2" fillId="10" borderId="0" xfId="0" applyFont="1" applyFill="1"/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72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3" applyAlignment="1">
      <alignment horizontal="left"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14" fontId="6" fillId="0" borderId="0" xfId="0" applyNumberFormat="1" applyFont="1"/>
    <xf numFmtId="14" fontId="6" fillId="4" borderId="0" xfId="0" applyNumberFormat="1" applyFont="1" applyFill="1"/>
    <xf numFmtId="0" fontId="6" fillId="4" borderId="0" xfId="0" applyFont="1" applyFill="1"/>
    <xf numFmtId="1" fontId="6" fillId="0" borderId="0" xfId="0" applyNumberFormat="1" applyFont="1"/>
    <xf numFmtId="1" fontId="6" fillId="4" borderId="0" xfId="0" applyNumberFormat="1" applyFont="1" applyFill="1"/>
    <xf numFmtId="2" fontId="6" fillId="4" borderId="0" xfId="0" applyNumberFormat="1" applyFont="1" applyFill="1"/>
    <xf numFmtId="0" fontId="6" fillId="4" borderId="9" xfId="0" applyFont="1" applyFill="1" applyBorder="1"/>
    <xf numFmtId="0" fontId="6" fillId="4" borderId="10" xfId="0" applyFont="1" applyFill="1" applyBorder="1"/>
    <xf numFmtId="2" fontId="6" fillId="4" borderId="11" xfId="0" applyNumberFormat="1" applyFont="1" applyFill="1" applyBorder="1"/>
    <xf numFmtId="0" fontId="6" fillId="4" borderId="12" xfId="0" applyFont="1" applyFill="1" applyBorder="1"/>
    <xf numFmtId="2" fontId="6" fillId="4" borderId="13" xfId="0" applyNumberFormat="1" applyFont="1" applyFill="1" applyBorder="1"/>
    <xf numFmtId="1" fontId="6" fillId="0" borderId="9" xfId="0" applyNumberFormat="1" applyFont="1" applyBorder="1"/>
    <xf numFmtId="1" fontId="6" fillId="0" borderId="10" xfId="0" applyNumberFormat="1" applyFont="1" applyBorder="1"/>
    <xf numFmtId="0" fontId="6" fillId="0" borderId="11" xfId="0" applyFont="1" applyBorder="1"/>
    <xf numFmtId="1" fontId="6" fillId="0" borderId="12" xfId="0" applyNumberFormat="1" applyFont="1" applyBorder="1"/>
    <xf numFmtId="0" fontId="6" fillId="0" borderId="13" xfId="0" applyFont="1" applyBorder="1"/>
    <xf numFmtId="1" fontId="6" fillId="4" borderId="12" xfId="0" applyNumberFormat="1" applyFont="1" applyFill="1" applyBorder="1"/>
    <xf numFmtId="0" fontId="6" fillId="4" borderId="13" xfId="0" applyFont="1" applyFill="1" applyBorder="1"/>
    <xf numFmtId="1" fontId="6" fillId="4" borderId="14" xfId="0" applyNumberFormat="1" applyFont="1" applyFill="1" applyBorder="1"/>
    <xf numFmtId="0" fontId="6" fillId="4" borderId="15" xfId="0" applyFont="1" applyFill="1" applyBorder="1"/>
    <xf numFmtId="0" fontId="6" fillId="4" borderId="16" xfId="0" applyFont="1" applyFill="1" applyBorder="1"/>
    <xf numFmtId="1" fontId="6" fillId="0" borderId="14" xfId="0" applyNumberFormat="1" applyFont="1" applyBorder="1"/>
    <xf numFmtId="1" fontId="6" fillId="0" borderId="15" xfId="0" applyNumberFormat="1" applyFont="1" applyBorder="1"/>
    <xf numFmtId="0" fontId="6" fillId="0" borderId="15" xfId="0" applyFont="1" applyBorder="1"/>
    <xf numFmtId="0" fontId="6" fillId="0" borderId="16" xfId="0" applyFont="1" applyBorder="1"/>
    <xf numFmtId="0" fontId="5" fillId="0" borderId="0" xfId="0" applyFont="1" applyAlignment="1">
      <alignment horizontal="center"/>
    </xf>
    <xf numFmtId="0" fontId="0" fillId="0" borderId="0" xfId="0" applyFont="1"/>
    <xf numFmtId="0" fontId="4" fillId="0" borderId="0" xfId="3" applyFont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3" fontId="41" fillId="0" borderId="0" xfId="0" applyNumberFormat="1" applyFont="1" applyAlignment="1">
      <alignment horizontal="center" vertical="center"/>
    </xf>
    <xf numFmtId="3" fontId="41" fillId="0" borderId="1" xfId="0" applyNumberFormat="1" applyFont="1" applyBorder="1" applyAlignment="1">
      <alignment horizontal="right" vertical="center"/>
    </xf>
    <xf numFmtId="3" fontId="4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3" fontId="21" fillId="0" borderId="0" xfId="0" applyNumberFormat="1" applyFont="1" applyAlignment="1">
      <alignment horizontal="center" vertical="center"/>
    </xf>
    <xf numFmtId="3" fontId="21" fillId="0" borderId="1" xfId="0" applyNumberFormat="1" applyFont="1" applyBorder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3" fontId="41" fillId="0" borderId="2" xfId="0" applyNumberFormat="1" applyFont="1" applyBorder="1" applyAlignment="1">
      <alignment horizontal="right" vertical="center"/>
    </xf>
    <xf numFmtId="3" fontId="21" fillId="0" borderId="2" xfId="0" applyNumberFormat="1" applyFont="1" applyBorder="1" applyAlignment="1">
      <alignment horizontal="right" vertical="center"/>
    </xf>
    <xf numFmtId="3" fontId="41" fillId="7" borderId="0" xfId="0" applyNumberFormat="1" applyFont="1" applyFill="1" applyAlignment="1">
      <alignment horizontal="right" vertical="center"/>
    </xf>
    <xf numFmtId="3" fontId="21" fillId="7" borderId="0" xfId="0" applyNumberFormat="1" applyFont="1" applyFill="1" applyAlignment="1">
      <alignment horizontal="right" vertical="center"/>
    </xf>
    <xf numFmtId="3" fontId="21" fillId="7" borderId="2" xfId="0" applyNumberFormat="1" applyFont="1" applyFill="1" applyBorder="1" applyAlignment="1">
      <alignment horizontal="right" vertical="center"/>
    </xf>
    <xf numFmtId="3" fontId="21" fillId="0" borderId="3" xfId="0" applyNumberFormat="1" applyFont="1" applyBorder="1" applyAlignment="1">
      <alignment horizontal="right" vertical="center"/>
    </xf>
    <xf numFmtId="3" fontId="21" fillId="7" borderId="3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left" vertical="center" indent="4"/>
    </xf>
    <xf numFmtId="3" fontId="41" fillId="0" borderId="3" xfId="0" applyNumberFormat="1" applyFont="1" applyBorder="1" applyAlignment="1">
      <alignment horizontal="right" vertical="center"/>
    </xf>
    <xf numFmtId="166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61" xfId="0" applyFont="1" applyBorder="1"/>
    <xf numFmtId="0" fontId="0" fillId="0" borderId="62" xfId="0" applyFont="1" applyBorder="1"/>
    <xf numFmtId="0" fontId="0" fillId="0" borderId="63" xfId="0" applyFont="1" applyBorder="1"/>
    <xf numFmtId="0" fontId="0" fillId="0" borderId="65" xfId="0" applyFont="1" applyBorder="1"/>
    <xf numFmtId="0" fontId="4" fillId="0" borderId="0" xfId="3" applyFont="1" applyFill="1"/>
    <xf numFmtId="0" fontId="0" fillId="5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9" fontId="0" fillId="0" borderId="0" xfId="2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6" fillId="0" borderId="71" xfId="0" applyNumberFormat="1" applyFont="1" applyFill="1" applyBorder="1" applyAlignment="1">
      <alignment horizontal="left"/>
    </xf>
    <xf numFmtId="2" fontId="6" fillId="0" borderId="67" xfId="0" applyNumberFormat="1" applyFont="1" applyFill="1" applyBorder="1" applyAlignment="1">
      <alignment horizontal="left"/>
    </xf>
    <xf numFmtId="2" fontId="0" fillId="0" borderId="67" xfId="0" applyNumberFormat="1" applyFont="1" applyFill="1" applyBorder="1" applyAlignment="1">
      <alignment horizontal="left"/>
    </xf>
    <xf numFmtId="0" fontId="0" fillId="0" borderId="67" xfId="0" applyFont="1" applyFill="1" applyBorder="1"/>
    <xf numFmtId="2" fontId="6" fillId="0" borderId="72" xfId="0" applyNumberFormat="1" applyFont="1" applyFill="1" applyBorder="1" applyAlignment="1">
      <alignment horizontal="left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4" fillId="5" borderId="0" xfId="3" applyFill="1"/>
    <xf numFmtId="0" fontId="48" fillId="0" borderId="0" xfId="0" applyFont="1"/>
    <xf numFmtId="168" fontId="0" fillId="0" borderId="0" xfId="0" applyNumberFormat="1"/>
    <xf numFmtId="0" fontId="0" fillId="0" borderId="0" xfId="0" applyAlignment="1">
      <alignment horizontal="center" vertical="center" wrapText="1"/>
    </xf>
    <xf numFmtId="168" fontId="6" fillId="0" borderId="16" xfId="1" applyNumberFormat="1" applyFont="1" applyBorder="1" applyAlignment="1">
      <alignment horizontal="center" vertical="center" wrapText="1"/>
    </xf>
    <xf numFmtId="168" fontId="6" fillId="0" borderId="15" xfId="1" applyNumberFormat="1" applyFont="1" applyBorder="1" applyAlignment="1">
      <alignment horizontal="center" vertical="center" wrapText="1"/>
    </xf>
    <xf numFmtId="168" fontId="6" fillId="0" borderId="14" xfId="1" applyNumberFormat="1" applyFont="1" applyBorder="1" applyAlignment="1">
      <alignment horizontal="center" vertical="center" wrapText="1"/>
    </xf>
    <xf numFmtId="168" fontId="6" fillId="0" borderId="13" xfId="1" applyNumberFormat="1" applyFont="1" applyBorder="1" applyAlignment="1">
      <alignment horizontal="center" vertical="center" wrapText="1"/>
    </xf>
    <xf numFmtId="168" fontId="6" fillId="0" borderId="0" xfId="1" applyNumberFormat="1" applyFont="1" applyAlignment="1">
      <alignment horizontal="center" vertical="center" wrapText="1"/>
    </xf>
    <xf numFmtId="168" fontId="6" fillId="0" borderId="12" xfId="1" applyNumberFormat="1" applyFont="1" applyBorder="1" applyAlignment="1">
      <alignment horizontal="center" vertical="center" wrapText="1"/>
    </xf>
    <xf numFmtId="168" fontId="6" fillId="0" borderId="11" xfId="1" applyNumberFormat="1" applyFont="1" applyBorder="1" applyAlignment="1">
      <alignment horizontal="center" vertical="center" wrapText="1"/>
    </xf>
    <xf numFmtId="168" fontId="6" fillId="0" borderId="10" xfId="1" applyNumberFormat="1" applyFont="1" applyBorder="1" applyAlignment="1">
      <alignment horizontal="center" vertical="center" wrapText="1"/>
    </xf>
    <xf numFmtId="168" fontId="6" fillId="0" borderId="9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">
    <cellStyle name="Comma" xfId="1" builtinId="3"/>
    <cellStyle name="Hyperlink" xfId="3" builtinId="8"/>
    <cellStyle name="Normal" xfId="0" builtinId="0"/>
    <cellStyle name="Normal 2" xfId="4" xr:uid="{A5ABB603-A3F8-4C02-92F6-80FC7371CD9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Commercial</a:t>
            </a:r>
            <a:r>
              <a:rPr lang="en-US" baseline="0"/>
              <a:t> Energy by End Use (Quads)</a:t>
            </a:r>
            <a:endParaRPr lang="en-US"/>
          </a:p>
        </c:rich>
      </c:tx>
      <c:layout>
        <c:manualLayout>
          <c:xMode val="edge"/>
          <c:yMode val="edge"/>
          <c:x val="0.38100274952704327"/>
          <c:y val="2.68193014334746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'27 Consumption by End Use'!$C$30</c:f>
              <c:strCache>
                <c:ptCount val="1"/>
                <c:pt idx="0">
                  <c:v>Delivered Energy Use by End Use: Space Heating (quads) quads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'27 Consumption by End Use'!$B$31:$B$44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'27 Consumption by End Use'!$C$31:$C$44</c:f>
              <c:numCache>
                <c:formatCode>0.000</c:formatCode>
                <c:ptCount val="14"/>
                <c:pt idx="0">
                  <c:v>1.774861</c:v>
                </c:pt>
                <c:pt idx="1">
                  <c:v>1.8722920000000001</c:v>
                </c:pt>
                <c:pt idx="2">
                  <c:v>1.924704</c:v>
                </c:pt>
                <c:pt idx="4" formatCode="0.00">
                  <c:v>1.77569</c:v>
                </c:pt>
                <c:pt idx="5" formatCode="0.00">
                  <c:v>2.1681530000000002</c:v>
                </c:pt>
                <c:pt idx="6" formatCode="0.00">
                  <c:v>2.2376960000000001</c:v>
                </c:pt>
                <c:pt idx="7" formatCode="0.00">
                  <c:v>2.0010159999999999</c:v>
                </c:pt>
                <c:pt idx="8" formatCode="0.00">
                  <c:v>1.925343</c:v>
                </c:pt>
                <c:pt idx="9" formatCode="0.00">
                  <c:v>1.9252659999999999</c:v>
                </c:pt>
                <c:pt idx="10" formatCode="0.00">
                  <c:v>1.975306</c:v>
                </c:pt>
                <c:pt idx="11" formatCode="0.00">
                  <c:v>2.2320519999999999</c:v>
                </c:pt>
                <c:pt idx="12" formatCode="0.00">
                  <c:v>2.1025079999999998</c:v>
                </c:pt>
                <c:pt idx="13" formatCode="0.00">
                  <c:v>2.134185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76-4B81-85A5-4C024DF212C3}"/>
            </c:ext>
          </c:extLst>
        </c:ser>
        <c:ser>
          <c:idx val="1"/>
          <c:order val="1"/>
          <c:tx>
            <c:strRef>
              <c:f>'27 Consumption by End Use'!$D$30</c:f>
              <c:strCache>
                <c:ptCount val="1"/>
                <c:pt idx="0">
                  <c:v>Delivered Energy Use by End Use: Space Cooling (quads) quads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'27 Consumption by End Use'!$B$31:$B$44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'27 Consumption by End Use'!$D$31:$D$44</c:f>
              <c:numCache>
                <c:formatCode>0.000</c:formatCode>
                <c:ptCount val="14"/>
                <c:pt idx="0">
                  <c:v>0.58749499999999999</c:v>
                </c:pt>
                <c:pt idx="1">
                  <c:v>0.53364999999999996</c:v>
                </c:pt>
                <c:pt idx="2">
                  <c:v>0.53081100000000003</c:v>
                </c:pt>
                <c:pt idx="4" formatCode="0.00">
                  <c:v>0.61618099999999998</c:v>
                </c:pt>
                <c:pt idx="5" formatCode="0.00">
                  <c:v>0.52677799999999997</c:v>
                </c:pt>
                <c:pt idx="6" formatCode="0.00">
                  <c:v>0.50951000000000002</c:v>
                </c:pt>
                <c:pt idx="7" formatCode="0.00">
                  <c:v>0.565307</c:v>
                </c:pt>
                <c:pt idx="8" formatCode="0.00">
                  <c:v>0.58754399999999996</c:v>
                </c:pt>
                <c:pt idx="9" formatCode="0.00">
                  <c:v>0.51277300000000003</c:v>
                </c:pt>
                <c:pt idx="10" formatCode="0.00">
                  <c:v>0.527868</c:v>
                </c:pt>
                <c:pt idx="11" formatCode="0.00">
                  <c:v>0.55250200000000005</c:v>
                </c:pt>
                <c:pt idx="12" formatCode="0.00">
                  <c:v>0.55810899999999997</c:v>
                </c:pt>
                <c:pt idx="13" formatCode="0.00">
                  <c:v>0.548149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76-4B81-85A5-4C024DF212C3}"/>
            </c:ext>
          </c:extLst>
        </c:ser>
        <c:ser>
          <c:idx val="2"/>
          <c:order val="2"/>
          <c:tx>
            <c:strRef>
              <c:f>'27 Consumption by End Use'!$E$30</c:f>
              <c:strCache>
                <c:ptCount val="1"/>
                <c:pt idx="0">
                  <c:v>Delivered Energy Use by End Use: Water Heating (quads) quads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'27 Consumption by End Use'!$B$31:$B$44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'27 Consumption by End Use'!$E$31:$E$44</c:f>
              <c:numCache>
                <c:formatCode>0.000</c:formatCode>
                <c:ptCount val="14"/>
                <c:pt idx="0">
                  <c:v>0.55555299999999996</c:v>
                </c:pt>
                <c:pt idx="1">
                  <c:v>0.54968300000000003</c:v>
                </c:pt>
                <c:pt idx="2">
                  <c:v>0.56210400000000005</c:v>
                </c:pt>
                <c:pt idx="4" formatCode="0.00">
                  <c:v>0.63876599999999994</c:v>
                </c:pt>
                <c:pt idx="5" formatCode="0.00">
                  <c:v>0.64724499999999996</c:v>
                </c:pt>
                <c:pt idx="6" formatCode="0.00">
                  <c:v>0.64452200000000004</c:v>
                </c:pt>
                <c:pt idx="7" formatCode="0.00">
                  <c:v>0.31842999999999999</c:v>
                </c:pt>
                <c:pt idx="8" formatCode="0.00">
                  <c:v>0.60916999999999999</c:v>
                </c:pt>
                <c:pt idx="9" formatCode="0.00">
                  <c:v>0.61427600000000004</c:v>
                </c:pt>
                <c:pt idx="10" formatCode="0.00">
                  <c:v>0.63310699999999998</c:v>
                </c:pt>
                <c:pt idx="11" formatCode="0.00">
                  <c:v>0.64261299999999999</c:v>
                </c:pt>
                <c:pt idx="12" formatCode="0.00">
                  <c:v>0.64426899999999998</c:v>
                </c:pt>
                <c:pt idx="13" formatCode="0.00">
                  <c:v>0.50243300000000002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76-4B81-85A5-4C024DF212C3}"/>
            </c:ext>
          </c:extLst>
        </c:ser>
        <c:ser>
          <c:idx val="3"/>
          <c:order val="3"/>
          <c:tx>
            <c:strRef>
              <c:f>'27 Consumption by End Use'!$F$30</c:f>
              <c:strCache>
                <c:ptCount val="1"/>
                <c:pt idx="0">
                  <c:v>Delivered Energy Use by End Use: Ventilation (quads) quads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'27 Consumption by End Use'!$B$31:$B$44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'27 Consumption by End Use'!$F$31:$F$44</c:f>
              <c:numCache>
                <c:formatCode>0.000</c:formatCode>
                <c:ptCount val="14"/>
                <c:pt idx="0">
                  <c:v>0.48961700000000002</c:v>
                </c:pt>
                <c:pt idx="1">
                  <c:v>0.49458600000000003</c:v>
                </c:pt>
                <c:pt idx="2">
                  <c:v>0.50130799999999998</c:v>
                </c:pt>
                <c:pt idx="4" formatCode="0.00">
                  <c:v>0.51041400000000003</c:v>
                </c:pt>
                <c:pt idx="5" formatCode="0.00">
                  <c:v>0.51510599999999995</c:v>
                </c:pt>
                <c:pt idx="6" formatCode="0.00">
                  <c:v>0.51341999999999999</c:v>
                </c:pt>
                <c:pt idx="7" formatCode="0.00">
                  <c:v>0.52037299999999997</c:v>
                </c:pt>
                <c:pt idx="8" formatCode="0.00">
                  <c:v>0.51815999999999995</c:v>
                </c:pt>
                <c:pt idx="9" formatCode="0.00">
                  <c:v>0.51664399999999999</c:v>
                </c:pt>
                <c:pt idx="10" formatCode="0.00">
                  <c:v>0.512235</c:v>
                </c:pt>
                <c:pt idx="11" formatCode="0.00">
                  <c:v>0.51691399999999998</c:v>
                </c:pt>
                <c:pt idx="12" formatCode="0.00">
                  <c:v>0.50583699999999998</c:v>
                </c:pt>
                <c:pt idx="13" formatCode="0.00">
                  <c:v>0.64322699999999999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76-4B81-85A5-4C024DF212C3}"/>
            </c:ext>
          </c:extLst>
        </c:ser>
        <c:ser>
          <c:idx val="4"/>
          <c:order val="4"/>
          <c:tx>
            <c:strRef>
              <c:f>'27 Consumption by End Use'!$G$30</c:f>
              <c:strCache>
                <c:ptCount val="1"/>
                <c:pt idx="0">
                  <c:v>Delivered Energy Use by End Use: Cooking (quads) quads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'27 Consumption by End Use'!$B$31:$B$44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'27 Consumption by End Use'!$G$31:$G$44</c:f>
              <c:numCache>
                <c:formatCode>0.000</c:formatCode>
                <c:ptCount val="14"/>
                <c:pt idx="0">
                  <c:v>0.18785499999999999</c:v>
                </c:pt>
                <c:pt idx="1">
                  <c:v>0.189222</c:v>
                </c:pt>
                <c:pt idx="2">
                  <c:v>0.19714799999999999</c:v>
                </c:pt>
                <c:pt idx="4" formatCode="0.00">
                  <c:v>0.22064400000000001</c:v>
                </c:pt>
                <c:pt idx="5" formatCode="0.00">
                  <c:v>0.224634</c:v>
                </c:pt>
                <c:pt idx="6" formatCode="0.00">
                  <c:v>0.22551199999999999</c:v>
                </c:pt>
                <c:pt idx="7" formatCode="0.00">
                  <c:v>0.39000499999999999</c:v>
                </c:pt>
                <c:pt idx="8" formatCode="0.00">
                  <c:v>0.40183799999999997</c:v>
                </c:pt>
                <c:pt idx="9" formatCode="0.00">
                  <c:v>0.40740300000000002</c:v>
                </c:pt>
                <c:pt idx="10" formatCode="0.00">
                  <c:v>0.41071200000000002</c:v>
                </c:pt>
                <c:pt idx="11" formatCode="0.00">
                  <c:v>0.42649399999999998</c:v>
                </c:pt>
                <c:pt idx="12" formatCode="0.00">
                  <c:v>0.42917699999999998</c:v>
                </c:pt>
                <c:pt idx="13" formatCode="0.00">
                  <c:v>0.51833600000000002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76-4B81-85A5-4C024DF212C3}"/>
            </c:ext>
          </c:extLst>
        </c:ser>
        <c:ser>
          <c:idx val="5"/>
          <c:order val="5"/>
          <c:tx>
            <c:strRef>
              <c:f>'27 Consumption by End Use'!$H$30</c:f>
              <c:strCache>
                <c:ptCount val="1"/>
                <c:pt idx="0">
                  <c:v>Delivered Energy Use by End Use: Lighting (quads) quads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'27 Consumption by End Use'!$B$31:$B$44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'27 Consumption by End Use'!$H$31:$H$44</c:f>
              <c:numCache>
                <c:formatCode>0.000</c:formatCode>
                <c:ptCount val="14"/>
                <c:pt idx="0">
                  <c:v>1.0588690000000001</c:v>
                </c:pt>
                <c:pt idx="1">
                  <c:v>1.039542</c:v>
                </c:pt>
                <c:pt idx="2">
                  <c:v>1.0298780000000001</c:v>
                </c:pt>
                <c:pt idx="4" formatCode="0.00">
                  <c:v>0.92372399999999999</c:v>
                </c:pt>
                <c:pt idx="5" formatCode="0.00">
                  <c:v>0.90719700000000003</c:v>
                </c:pt>
                <c:pt idx="6" formatCode="0.00">
                  <c:v>0.88708399999999998</c:v>
                </c:pt>
                <c:pt idx="7" formatCode="0.00">
                  <c:v>0.52399899999999999</c:v>
                </c:pt>
                <c:pt idx="8" formatCode="0.00">
                  <c:v>0.49841999999999997</c:v>
                </c:pt>
                <c:pt idx="9" formatCode="0.00">
                  <c:v>0.48929099999999998</c:v>
                </c:pt>
                <c:pt idx="10" formatCode="0.00">
                  <c:v>0.486483</c:v>
                </c:pt>
                <c:pt idx="11" formatCode="0.00">
                  <c:v>0.48202800000000001</c:v>
                </c:pt>
                <c:pt idx="12" formatCode="0.00">
                  <c:v>0.53478400000000004</c:v>
                </c:pt>
                <c:pt idx="13" formatCode="0.00">
                  <c:v>0.42874800000000002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76-4B81-85A5-4C024DF212C3}"/>
            </c:ext>
          </c:extLst>
        </c:ser>
        <c:ser>
          <c:idx val="6"/>
          <c:order val="6"/>
          <c:tx>
            <c:strRef>
              <c:f>'27 Consumption by End Use'!$I$30</c:f>
              <c:strCache>
                <c:ptCount val="1"/>
                <c:pt idx="0">
                  <c:v>Delivered Energy Use by End Use: Refrigeration (quads) quads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'27 Consumption by End Use'!$B$31:$B$44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'27 Consumption by End Use'!$I$31:$I$44</c:f>
              <c:numCache>
                <c:formatCode>0.000</c:formatCode>
                <c:ptCount val="14"/>
                <c:pt idx="0">
                  <c:v>0.40085599999999999</c:v>
                </c:pt>
                <c:pt idx="1">
                  <c:v>0.40451999999999999</c:v>
                </c:pt>
                <c:pt idx="2">
                  <c:v>0.397476</c:v>
                </c:pt>
                <c:pt idx="4" formatCode="0.00">
                  <c:v>0.379664</c:v>
                </c:pt>
                <c:pt idx="5" formatCode="0.00">
                  <c:v>0.37307800000000002</c:v>
                </c:pt>
                <c:pt idx="6" formatCode="0.00">
                  <c:v>0.36624200000000001</c:v>
                </c:pt>
                <c:pt idx="7" formatCode="0.00">
                  <c:v>0.63408900000000001</c:v>
                </c:pt>
                <c:pt idx="8" formatCode="0.00">
                  <c:v>0.64019300000000001</c:v>
                </c:pt>
                <c:pt idx="9" formatCode="0.00">
                  <c:v>0.64659599999999995</c:v>
                </c:pt>
                <c:pt idx="10" formatCode="0.00">
                  <c:v>0.64602700000000002</c:v>
                </c:pt>
                <c:pt idx="11" formatCode="0.00">
                  <c:v>0.65948899999999999</c:v>
                </c:pt>
                <c:pt idx="12" formatCode="0.00">
                  <c:v>0.65268000000000004</c:v>
                </c:pt>
                <c:pt idx="13" formatCode="0.00">
                  <c:v>0.64944999999999997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76-4B81-85A5-4C024DF212C3}"/>
            </c:ext>
          </c:extLst>
        </c:ser>
        <c:ser>
          <c:idx val="7"/>
          <c:order val="7"/>
          <c:tx>
            <c:strRef>
              <c:f>'27 Consumption by End Use'!$J$30</c:f>
              <c:strCache>
                <c:ptCount val="1"/>
                <c:pt idx="0">
                  <c:v>Delivered Energy Use by End Use: Computing (quads) quads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'27 Consumption by End Use'!$B$31:$B$44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'27 Consumption by End Use'!$J$31:$J$44</c:f>
              <c:numCache>
                <c:formatCode>0.000</c:formatCode>
                <c:ptCount val="14"/>
                <c:pt idx="0">
                  <c:v>0.21321100000000001</c:v>
                </c:pt>
                <c:pt idx="1">
                  <c:v>0.225767</c:v>
                </c:pt>
                <c:pt idx="2">
                  <c:v>0.23067499999999999</c:v>
                </c:pt>
                <c:pt idx="4" formatCode="0.00">
                  <c:v>0.115351</c:v>
                </c:pt>
                <c:pt idx="5" formatCode="0.00">
                  <c:v>0.106352</c:v>
                </c:pt>
                <c:pt idx="6" formatCode="0.00">
                  <c:v>8.9351E-2</c:v>
                </c:pt>
                <c:pt idx="7" formatCode="0.00">
                  <c:v>0.365338</c:v>
                </c:pt>
                <c:pt idx="8" formatCode="0.00">
                  <c:v>0.35252</c:v>
                </c:pt>
                <c:pt idx="9" formatCode="0.00">
                  <c:v>0.34424700000000003</c:v>
                </c:pt>
                <c:pt idx="10" formatCode="0.00">
                  <c:v>0.34392200000000001</c:v>
                </c:pt>
                <c:pt idx="11" formatCode="0.00">
                  <c:v>0.33322000000000002</c:v>
                </c:pt>
                <c:pt idx="12" formatCode="0.00">
                  <c:v>0.33016099999999998</c:v>
                </c:pt>
                <c:pt idx="13" formatCode="0.00">
                  <c:v>0.176791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76-4B81-85A5-4C024DF212C3}"/>
            </c:ext>
          </c:extLst>
        </c:ser>
        <c:ser>
          <c:idx val="8"/>
          <c:order val="8"/>
          <c:tx>
            <c:strRef>
              <c:f>'27 Consumption by End Use'!$K$30</c:f>
              <c:strCache>
                <c:ptCount val="1"/>
                <c:pt idx="0">
                  <c:v>Delivered Energy Use by End Use: Office Equipment (quads) quads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'27 Consumption by End Use'!$B$31:$B$44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'27 Consumption by End Use'!$K$31:$K$44</c:f>
              <c:numCache>
                <c:formatCode>0.000</c:formatCode>
                <c:ptCount val="14"/>
                <c:pt idx="0">
                  <c:v>0.217998</c:v>
                </c:pt>
                <c:pt idx="1">
                  <c:v>0.237674</c:v>
                </c:pt>
                <c:pt idx="2">
                  <c:v>0.249358</c:v>
                </c:pt>
                <c:pt idx="4" formatCode="0.00">
                  <c:v>0.217145</c:v>
                </c:pt>
                <c:pt idx="5" formatCode="0.00">
                  <c:v>0.21571199999999999</c:v>
                </c:pt>
                <c:pt idx="6" formatCode="0.00">
                  <c:v>0.216164</c:v>
                </c:pt>
                <c:pt idx="7" formatCode="0.00">
                  <c:v>0.22495999999999999</c:v>
                </c:pt>
                <c:pt idx="8" formatCode="0.00">
                  <c:v>0.33381499999999997</c:v>
                </c:pt>
                <c:pt idx="9" formatCode="0.00">
                  <c:v>0.35991899999999999</c:v>
                </c:pt>
                <c:pt idx="10" formatCode="0.00">
                  <c:v>0.359788</c:v>
                </c:pt>
                <c:pt idx="11" formatCode="0.00">
                  <c:v>0.41176299999999999</c:v>
                </c:pt>
                <c:pt idx="12" formatCode="0.00">
                  <c:v>0.435087</c:v>
                </c:pt>
                <c:pt idx="13" formatCode="0.00">
                  <c:v>0.42910900000000002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76-4B81-85A5-4C024DF212C3}"/>
            </c:ext>
          </c:extLst>
        </c:ser>
        <c:ser>
          <c:idx val="9"/>
          <c:order val="9"/>
          <c:tx>
            <c:strRef>
              <c:f>'27 Consumption by End Use'!$L$30</c:f>
              <c:strCache>
                <c:ptCount val="1"/>
                <c:pt idx="0">
                  <c:v>Delivered Energy Use by End Use: Other Uses (quads) quads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'27 Consumption by End Use'!$B$31:$B$44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'27 Consumption by End Use'!$L$31:$L$44</c:f>
              <c:numCache>
                <c:formatCode>0.000</c:formatCode>
                <c:ptCount val="14"/>
                <c:pt idx="0">
                  <c:v>2.9537239999999998</c:v>
                </c:pt>
                <c:pt idx="1">
                  <c:v>3.0313310000000002</c:v>
                </c:pt>
                <c:pt idx="2">
                  <c:v>2.7917320000000001</c:v>
                </c:pt>
                <c:pt idx="4" formatCode="0.00">
                  <c:v>2.821971</c:v>
                </c:pt>
                <c:pt idx="5" formatCode="0.00">
                  <c:v>3.0034909999999999</c:v>
                </c:pt>
                <c:pt idx="6" formatCode="0.00">
                  <c:v>3.2563650000000002</c:v>
                </c:pt>
                <c:pt idx="7" formatCode="0.00">
                  <c:v>3.125899</c:v>
                </c:pt>
                <c:pt idx="8" formatCode="0.00">
                  <c:v>3.039234</c:v>
                </c:pt>
                <c:pt idx="9" formatCode="0.00">
                  <c:v>3.1269179999999999</c:v>
                </c:pt>
                <c:pt idx="10" formatCode="0.00">
                  <c:v>3.0122680000000002</c:v>
                </c:pt>
                <c:pt idx="11" formatCode="0.00">
                  <c:v>3.0430359999999999</c:v>
                </c:pt>
                <c:pt idx="12" formatCode="0.00">
                  <c:v>2.498818</c:v>
                </c:pt>
                <c:pt idx="13" formatCode="0.00">
                  <c:v>3.0333169999999998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F76-4B81-85A5-4C024DF21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186079"/>
        <c:axId val="926186495"/>
      </c:barChart>
      <c:catAx>
        <c:axId val="926186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86495"/>
        <c:crosses val="autoZero"/>
        <c:auto val="1"/>
        <c:lblAlgn val="ctr"/>
        <c:lblOffset val="100"/>
        <c:noMultiLvlLbl val="0"/>
      </c:catAx>
      <c:valAx>
        <c:axId val="926186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86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504140598777355E-2"/>
          <c:y val="0.8158087260171214"/>
          <c:w val="0.95800354299684176"/>
          <c:h val="0.18382287613924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70</xdr:row>
      <xdr:rowOff>0</xdr:rowOff>
    </xdr:from>
    <xdr:to>
      <xdr:col>12</xdr:col>
      <xdr:colOff>361528</xdr:colOff>
      <xdr:row>82</xdr:row>
      <xdr:rowOff>96213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C0EB20-8E0F-427A-8495-DCF1D3CA4A44}"/>
            </a:ext>
          </a:extLst>
        </xdr:cNvPr>
        <xdr:cNvSpPr txBox="1"/>
      </xdr:nvSpPr>
      <xdr:spPr>
        <a:xfrm>
          <a:off x="0" y="13929360"/>
          <a:ext cx="9939868" cy="22907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  <a:p>
          <a:endParaRPr lang="en-US" sz="1100"/>
        </a:p>
        <a:p>
          <a:r>
            <a:rPr lang="en-US" sz="1100"/>
            <a:t>- The Shipment-Weighted</a:t>
          </a:r>
          <a:r>
            <a:rPr lang="en-US" sz="1100" baseline="0"/>
            <a:t> Average Energy Consumption values are from the AHAM Efficiency Trends Report.</a:t>
          </a:r>
        </a:p>
        <a:p>
          <a:endParaRPr lang="en-US" sz="1100" baseline="0"/>
        </a:p>
        <a:p>
          <a:r>
            <a:rPr lang="en-US" sz="1100" baseline="0"/>
            <a:t>- The Annual Energy Consumption at ENERGY STAR Level values are based on the efficiency metric where the EF and MEF are cross-walked to the IMEF metric for the Front Load and Top Load configuration and weighted by the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market share for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Top Load and Front Load sales,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which are from the AHAM Shipments Report.</a:t>
          </a:r>
          <a:r>
            <a:rPr lang="en-US" sz="1100" baseline="0"/>
            <a:t>. </a:t>
          </a:r>
          <a:r>
            <a:rPr lang="en-US" sz="1100"/>
            <a:t>This calculation is using a constant value for the capacity which is the average of the shipment-weighted capacities from the AHAM Efficiency Trends Report from 2004 through 2017. </a:t>
          </a:r>
        </a:p>
        <a:p>
          <a:endParaRPr lang="en-US" sz="1100"/>
        </a:p>
        <a:p>
          <a:r>
            <a:rPr lang="en-US" sz="1100" baseline="0"/>
            <a:t>- The Capacity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values are from the AHAM Efficiency Trends Report.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DOE updated the test procedure in 2015, which captured energy that was not previously measured. This is the likely cause for the shipment-weighted average annual energy consumption to not go down from 2015 to 2016. </a:t>
          </a:r>
          <a:endParaRPr lang="en-US">
            <a:effectLst/>
          </a:endParaRPr>
        </a:p>
      </xdr:txBody>
    </xdr:sp>
    <xdr:clientData/>
  </xdr:twoCellAnchor>
  <xdr:twoCellAnchor editAs="oneCell">
    <xdr:from>
      <xdr:col>9</xdr:col>
      <xdr:colOff>548640</xdr:colOff>
      <xdr:row>50</xdr:row>
      <xdr:rowOff>167640</xdr:rowOff>
    </xdr:from>
    <xdr:to>
      <xdr:col>22</xdr:col>
      <xdr:colOff>105655</xdr:colOff>
      <xdr:row>62</xdr:row>
      <xdr:rowOff>22934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5D48670-B75A-43FE-8C35-A8B995482070}"/>
            </a:ext>
          </a:extLst>
        </xdr:cNvPr>
        <xdr:cNvSpPr txBox="1"/>
      </xdr:nvSpPr>
      <xdr:spPr>
        <a:xfrm>
          <a:off x="8298180" y="10241280"/>
          <a:ext cx="7481815" cy="2057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  <a:p>
          <a:endParaRPr lang="en-US" sz="1100"/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The Shipment-Weighted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Average Energy Consumption values are from the AHAM Efficiency Trends Report.</a:t>
          </a:r>
        </a:p>
        <a:p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The Annual Energy Consumption at ENERGY STAR Level values are based on the product class market share weight average ENERGY STAR level for refrigerators that is a function of the average volume. The source is DOE.  </a:t>
          </a:r>
        </a:p>
        <a:p>
          <a:endParaRPr lang="en-US">
            <a:effectLst/>
          </a:endParaRP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The Volume values are from the AHAM Efficiency Trends Report.</a:t>
          </a:r>
        </a:p>
        <a:p>
          <a:pPr eaLnBrk="1" fontAlgn="auto" latinLnBrk="0" hangingPunct="1"/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DOE updated the test procedure in 2014, which captured energy that was not previously measured. This is the primary cause for the shipment-weighted average annual energy consumption to go up from 2013 to 2014. </a:t>
          </a:r>
          <a:endParaRPr lang="en-US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</xdr:colOff>
      <xdr:row>46</xdr:row>
      <xdr:rowOff>156210</xdr:rowOff>
    </xdr:from>
    <xdr:to>
      <xdr:col>18</xdr:col>
      <xdr:colOff>601980</xdr:colOff>
      <xdr:row>85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E977E0-C3F8-4E2F-8B1B-99797B194A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36</xdr:row>
      <xdr:rowOff>121920</xdr:rowOff>
    </xdr:from>
    <xdr:to>
      <xdr:col>9</xdr:col>
      <xdr:colOff>184056</xdr:colOff>
      <xdr:row>60</xdr:row>
      <xdr:rowOff>137160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5E695A-32D8-4CA9-BC9E-263181FAA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6888480"/>
          <a:ext cx="6097175" cy="440436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</xdr:row>
      <xdr:rowOff>1</xdr:rowOff>
    </xdr:from>
    <xdr:to>
      <xdr:col>9</xdr:col>
      <xdr:colOff>111541</xdr:colOff>
      <xdr:row>28</xdr:row>
      <xdr:rowOff>30481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7819C0-B27F-4194-8B1F-F15FA2279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914401"/>
          <a:ext cx="6100860" cy="441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45721</xdr:colOff>
      <xdr:row>5</xdr:row>
      <xdr:rowOff>91441</xdr:rowOff>
    </xdr:from>
    <xdr:to>
      <xdr:col>7</xdr:col>
      <xdr:colOff>464820</xdr:colOff>
      <xdr:row>34</xdr:row>
      <xdr:rowOff>103415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0F1478-BCB0-4FE4-BA18-5C7A84064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1" y="1188721"/>
          <a:ext cx="7094219" cy="5315494"/>
        </a:xfrm>
        <a:prstGeom prst="rect">
          <a:avLst/>
        </a:prstGeom>
      </xdr:spPr>
    </xdr:pic>
    <xdr:clientData/>
  </xdr:twoCellAnchor>
  <xdr:twoCellAnchor editAs="oneCell">
    <xdr:from>
      <xdr:col>0</xdr:col>
      <xdr:colOff>53341</xdr:colOff>
      <xdr:row>34</xdr:row>
      <xdr:rowOff>104471</xdr:rowOff>
    </xdr:from>
    <xdr:to>
      <xdr:col>7</xdr:col>
      <xdr:colOff>452339</xdr:colOff>
      <xdr:row>63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5D3731-E3EE-4506-95AC-3BBF737C6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41" y="6505271"/>
          <a:ext cx="7074118" cy="546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:/Projects/State%20Scorecard/2018/Utilities/Utility%20Spreadsheet/2018%20Utilities%20Data_LiveVersion_1809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ojects\State%20Scorecard\2018\Utilities\Utility%20Spreadsheet\2018%20Utilities%20Data_LiveVersion_18092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Projects/State%20Scorecard/2013/2.%20Utilities/Data%20Inputs%20-%20Utilities%202013%209.3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State%20Scorecard\2013\2.%20Utilities\Data%20Inputs%20-%20Utilities%202013%209.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Data"/>
      <sheetName val="BudgSpendComp"/>
      <sheetName val="BUDGETS &amp; SPENDING"/>
      <sheetName val="SAVINGS"/>
      <sheetName val="Unreg Fuels Totals"/>
      <sheetName val="EERS"/>
      <sheetName val="Decoupling"/>
      <sheetName val="Sheet2"/>
      <sheetName val="SALES REV CUST "/>
      <sheetName val="Opt Out"/>
      <sheetName val="Overall Utility Scores"/>
      <sheetName val="Sheet1"/>
      <sheetName val="SaveCharts"/>
      <sheetName val="EERSChart"/>
      <sheetName val="SpendCharts"/>
      <sheetName val="2018 SaveCharts"/>
      <sheetName val="AppendixData"/>
      <sheetName val="Low-Income"/>
      <sheetName val="LI Cal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2018 State</v>
          </cell>
          <cell r="C1" t="str">
            <v>Approx. annual electric savings target 
(2016-2020)</v>
          </cell>
          <cell r="D1" t="str">
            <v>Cost cap</v>
          </cell>
          <cell r="E1" t="str">
            <v>Natural gas</v>
          </cell>
          <cell r="F1" t="str">
            <v>2018 
EERS
Score
(3 pts.)</v>
          </cell>
          <cell r="V1" t="str">
            <v>2016 State</v>
          </cell>
          <cell r="W1" t="str">
            <v>Approx. annual electric savings target 
(2015-2020)</v>
          </cell>
          <cell r="X1" t="str">
            <v>Approx. % electric retail sales covered by EERS</v>
          </cell>
          <cell r="Y1" t="str">
            <v>Cost cap</v>
          </cell>
          <cell r="Z1" t="str">
            <v>Natural gas</v>
          </cell>
          <cell r="AA1" t="str">
            <v>2016 
EERS
Score
(3 pts.)</v>
          </cell>
        </row>
        <row r="2">
          <cell r="B2" t="str">
            <v>Massachusetts</v>
          </cell>
          <cell r="C2">
            <v>2.9000000000000001E-2</v>
          </cell>
          <cell r="D2"/>
          <cell r="E2" t="str">
            <v>•</v>
          </cell>
          <cell r="F2">
            <v>3</v>
          </cell>
          <cell r="V2" t="str">
            <v>Massachusetts</v>
          </cell>
          <cell r="W2">
            <v>2.9000000000000001E-2</v>
          </cell>
          <cell r="X2">
            <v>0.86243767078815992</v>
          </cell>
          <cell r="Y2"/>
          <cell r="Z2" t="str">
            <v>•</v>
          </cell>
          <cell r="AA2">
            <v>3</v>
          </cell>
        </row>
        <row r="3">
          <cell r="B3" t="str">
            <v>Rhode Island</v>
          </cell>
          <cell r="C3">
            <v>2.5999999999999999E-2</v>
          </cell>
          <cell r="D3"/>
          <cell r="E3" t="str">
            <v>•</v>
          </cell>
          <cell r="F3">
            <v>3</v>
          </cell>
          <cell r="V3" t="str">
            <v>Rhode Island</v>
          </cell>
          <cell r="W3">
            <v>2.5999999999999999E-2</v>
          </cell>
          <cell r="X3">
            <v>0.99459696646178741</v>
          </cell>
          <cell r="Y3"/>
          <cell r="Z3" t="str">
            <v>•</v>
          </cell>
          <cell r="AA3">
            <v>3</v>
          </cell>
        </row>
        <row r="4">
          <cell r="B4" t="str">
            <v>Arizona</v>
          </cell>
          <cell r="C4">
            <v>2.5000000000000001E-2</v>
          </cell>
          <cell r="D4"/>
          <cell r="E4" t="str">
            <v>•</v>
          </cell>
          <cell r="F4">
            <v>3</v>
          </cell>
          <cell r="V4" t="str">
            <v>Arizona</v>
          </cell>
          <cell r="W4">
            <v>2.5000000000000001E-2</v>
          </cell>
          <cell r="X4">
            <v>0.56256896549182234</v>
          </cell>
          <cell r="Y4"/>
          <cell r="Z4" t="str">
            <v>•</v>
          </cell>
          <cell r="AA4">
            <v>3</v>
          </cell>
        </row>
        <row r="5">
          <cell r="B5" t="str">
            <v>Maine</v>
          </cell>
          <cell r="C5">
            <v>2.4E-2</v>
          </cell>
          <cell r="D5"/>
          <cell r="E5" t="str">
            <v>•</v>
          </cell>
          <cell r="F5">
            <v>2.5</v>
          </cell>
          <cell r="V5" t="str">
            <v>Maine</v>
          </cell>
          <cell r="W5">
            <v>2.4E-2</v>
          </cell>
          <cell r="X5">
            <v>1</v>
          </cell>
          <cell r="Y5"/>
          <cell r="Z5" t="str">
            <v>•</v>
          </cell>
          <cell r="AA5">
            <v>3</v>
          </cell>
        </row>
        <row r="6">
          <cell r="B6" t="str">
            <v>Vermont</v>
          </cell>
          <cell r="C6">
            <v>2.1000000000000001E-2</v>
          </cell>
          <cell r="D6"/>
          <cell r="E6" t="str">
            <v>•</v>
          </cell>
          <cell r="F6">
            <v>2.5</v>
          </cell>
          <cell r="V6" t="str">
            <v>Vermont</v>
          </cell>
          <cell r="W6">
            <v>2.1000000000000001E-2</v>
          </cell>
          <cell r="X6">
            <v>1</v>
          </cell>
          <cell r="Y6"/>
          <cell r="Z6" t="str">
            <v>•</v>
          </cell>
          <cell r="AA6">
            <v>3</v>
          </cell>
        </row>
        <row r="7">
          <cell r="B7" t="str">
            <v>New York</v>
          </cell>
          <cell r="C7">
            <v>0.02</v>
          </cell>
          <cell r="D7"/>
          <cell r="E7" t="str">
            <v>•</v>
          </cell>
          <cell r="F7">
            <v>2.5</v>
          </cell>
          <cell r="V7" t="str">
            <v>Maryland</v>
          </cell>
          <cell r="W7">
            <v>0.02</v>
          </cell>
          <cell r="X7">
            <v>1</v>
          </cell>
          <cell r="Y7"/>
          <cell r="Z7"/>
          <cell r="AA7">
            <v>2.5</v>
          </cell>
        </row>
        <row r="8">
          <cell r="B8" t="str">
            <v>Maryland</v>
          </cell>
          <cell r="C8">
            <v>0.02</v>
          </cell>
          <cell r="D8"/>
          <cell r="E8"/>
          <cell r="F8">
            <v>2</v>
          </cell>
          <cell r="V8" t="str">
            <v>Connecticut</v>
          </cell>
          <cell r="W8">
            <v>1.4999999999999999E-2</v>
          </cell>
          <cell r="X8">
            <v>0.93248453818354549</v>
          </cell>
          <cell r="Y8"/>
          <cell r="Z8" t="str">
            <v>•</v>
          </cell>
          <cell r="AA8">
            <v>2</v>
          </cell>
        </row>
        <row r="9">
          <cell r="B9" t="str">
            <v>Illinois</v>
          </cell>
          <cell r="C9">
            <v>1.7000000000000001E-2</v>
          </cell>
          <cell r="D9" t="str">
            <v>•</v>
          </cell>
          <cell r="E9" t="str">
            <v>•</v>
          </cell>
          <cell r="F9">
            <v>2</v>
          </cell>
          <cell r="V9" t="str">
            <v>Minnesota</v>
          </cell>
          <cell r="W9">
            <v>1.4999999999999999E-2</v>
          </cell>
          <cell r="X9">
            <v>0.86</v>
          </cell>
          <cell r="Y9"/>
          <cell r="Z9" t="str">
            <v>•</v>
          </cell>
          <cell r="AA9">
            <v>2</v>
          </cell>
        </row>
        <row r="10">
          <cell r="B10" t="str">
            <v>Connecticut</v>
          </cell>
          <cell r="C10">
            <v>1.4999999999999999E-2</v>
          </cell>
          <cell r="D10"/>
          <cell r="E10" t="str">
            <v>•</v>
          </cell>
          <cell r="F10">
            <v>2</v>
          </cell>
          <cell r="V10" t="str">
            <v>Washington</v>
          </cell>
          <cell r="W10">
            <v>1.4999999999999999E-2</v>
          </cell>
          <cell r="X10">
            <v>0.78949825889899949</v>
          </cell>
          <cell r="Y10"/>
          <cell r="Z10"/>
          <cell r="AA10">
            <v>1.5</v>
          </cell>
        </row>
        <row r="11">
          <cell r="B11" t="str">
            <v>Minnesota</v>
          </cell>
          <cell r="C11">
            <v>1.4999999999999999E-2</v>
          </cell>
          <cell r="D11"/>
          <cell r="E11" t="str">
            <v>•</v>
          </cell>
          <cell r="F11">
            <v>2</v>
          </cell>
          <cell r="V11" t="str">
            <v>Hawaii</v>
          </cell>
          <cell r="W11">
            <v>1.4E-2</v>
          </cell>
          <cell r="X11">
            <v>1.0000102393693513</v>
          </cell>
          <cell r="Y11"/>
          <cell r="Z11"/>
          <cell r="AA11">
            <v>1.5</v>
          </cell>
        </row>
        <row r="12">
          <cell r="B12" t="str">
            <v>New Jersey</v>
          </cell>
          <cell r="C12">
            <v>1.4999999999999999E-2</v>
          </cell>
          <cell r="D12"/>
          <cell r="E12" t="str">
            <v>•</v>
          </cell>
          <cell r="F12">
            <v>2</v>
          </cell>
          <cell r="V12" t="str">
            <v>Colorado</v>
          </cell>
          <cell r="W12">
            <v>1.2999999999999999E-2</v>
          </cell>
          <cell r="X12">
            <v>0.56922077069005272</v>
          </cell>
          <cell r="Y12"/>
          <cell r="Z12" t="str">
            <v>•</v>
          </cell>
          <cell r="AA12">
            <v>1.5</v>
          </cell>
        </row>
        <row r="13">
          <cell r="B13" t="str">
            <v>Washington</v>
          </cell>
          <cell r="C13">
            <v>1.4999999999999999E-2</v>
          </cell>
          <cell r="D13"/>
          <cell r="E13"/>
          <cell r="F13">
            <v>1.5</v>
          </cell>
          <cell r="V13" t="str">
            <v>Oregon</v>
          </cell>
          <cell r="W13">
            <v>1.2999999999999999E-2</v>
          </cell>
          <cell r="X13">
            <v>0.68849940060046044</v>
          </cell>
          <cell r="Y13"/>
          <cell r="Z13" t="str">
            <v>•</v>
          </cell>
          <cell r="AA13">
            <v>1.5</v>
          </cell>
        </row>
        <row r="14">
          <cell r="B14" t="str">
            <v>Colorado</v>
          </cell>
          <cell r="C14">
            <v>1.6E-2</v>
          </cell>
          <cell r="D14"/>
          <cell r="E14" t="str">
            <v>•</v>
          </cell>
          <cell r="F14">
            <v>2</v>
          </cell>
          <cell r="V14" t="str">
            <v>California</v>
          </cell>
          <cell r="W14">
            <v>1.2E-2</v>
          </cell>
          <cell r="X14">
            <v>0.7819868580189191</v>
          </cell>
          <cell r="Y14"/>
          <cell r="Z14" t="str">
            <v>•</v>
          </cell>
          <cell r="AA14">
            <v>1.5</v>
          </cell>
        </row>
        <row r="15">
          <cell r="B15" t="str">
            <v>Oregon</v>
          </cell>
          <cell r="C15">
            <v>1.2999999999999999E-2</v>
          </cell>
          <cell r="D15"/>
          <cell r="E15" t="str">
            <v>•</v>
          </cell>
          <cell r="F15">
            <v>1.5</v>
          </cell>
          <cell r="V15" t="str">
            <v>Iowa</v>
          </cell>
          <cell r="W15">
            <v>1.2E-2</v>
          </cell>
          <cell r="X15">
            <v>0.74338330263693619</v>
          </cell>
          <cell r="Y15"/>
          <cell r="Z15" t="str">
            <v>•</v>
          </cell>
          <cell r="AA15">
            <v>1.5</v>
          </cell>
        </row>
        <row r="16">
          <cell r="B16" t="str">
            <v>California</v>
          </cell>
          <cell r="C16">
            <v>0.01</v>
          </cell>
          <cell r="D16"/>
          <cell r="E16" t="str">
            <v>•</v>
          </cell>
          <cell r="F16">
            <v>1.5</v>
          </cell>
          <cell r="V16" t="str">
            <v>Michigan</v>
          </cell>
          <cell r="W16">
            <v>0.01</v>
          </cell>
          <cell r="X16">
            <v>1</v>
          </cell>
          <cell r="Y16" t="str">
            <v>•</v>
          </cell>
          <cell r="Z16" t="str">
            <v>•</v>
          </cell>
          <cell r="AA16">
            <v>1.5</v>
          </cell>
        </row>
        <row r="17">
          <cell r="B17" t="str">
            <v>Michigan</v>
          </cell>
          <cell r="C17">
            <v>0.01</v>
          </cell>
          <cell r="D17"/>
          <cell r="E17" t="str">
            <v>•</v>
          </cell>
          <cell r="F17">
            <v>1.5</v>
          </cell>
          <cell r="V17" t="str">
            <v>New Hampshire</v>
          </cell>
          <cell r="W17">
            <v>0.01</v>
          </cell>
          <cell r="X17">
            <v>1</v>
          </cell>
          <cell r="Y17"/>
          <cell r="Z17" t="str">
            <v>•</v>
          </cell>
          <cell r="AA17">
            <v>1.5</v>
          </cell>
        </row>
        <row r="18">
          <cell r="B18" t="str">
            <v>New Hampshire</v>
          </cell>
          <cell r="C18">
            <v>0.01</v>
          </cell>
          <cell r="D18"/>
          <cell r="E18" t="str">
            <v>•</v>
          </cell>
          <cell r="F18">
            <v>1.5</v>
          </cell>
          <cell r="V18" t="str">
            <v>Arkansas</v>
          </cell>
          <cell r="W18">
            <v>8.9999999999999993E-3</v>
          </cell>
          <cell r="X18">
            <v>0.52629487823431342</v>
          </cell>
          <cell r="Y18"/>
          <cell r="Z18" t="str">
            <v>•</v>
          </cell>
          <cell r="AA18">
            <v>1</v>
          </cell>
        </row>
        <row r="19">
          <cell r="B19" t="str">
            <v>Hawaii</v>
          </cell>
          <cell r="C19">
            <v>1.4E-2</v>
          </cell>
          <cell r="D19"/>
          <cell r="E19"/>
          <cell r="F19">
            <v>1</v>
          </cell>
          <cell r="V19" t="str">
            <v>Wisconsin</v>
          </cell>
          <cell r="W19">
            <v>8.0000000000000002E-3</v>
          </cell>
          <cell r="X19">
            <v>1</v>
          </cell>
          <cell r="Y19" t="str">
            <v>•</v>
          </cell>
          <cell r="Z19" t="str">
            <v>•</v>
          </cell>
          <cell r="AA19">
            <v>1</v>
          </cell>
        </row>
        <row r="20">
          <cell r="B20" t="str">
            <v>Nevada</v>
          </cell>
          <cell r="C20">
            <v>1.0999999999999999E-2</v>
          </cell>
          <cell r="D20"/>
          <cell r="E20"/>
          <cell r="F20">
            <v>1</v>
          </cell>
          <cell r="V20" t="str">
            <v>New York</v>
          </cell>
          <cell r="W20">
            <v>7.0000000000000001E-3</v>
          </cell>
          <cell r="X20">
            <v>1</v>
          </cell>
          <cell r="Y20"/>
          <cell r="Z20" t="str">
            <v>•</v>
          </cell>
          <cell r="AA20">
            <v>1</v>
          </cell>
        </row>
        <row r="21">
          <cell r="B21" t="str">
            <v>Ohio</v>
          </cell>
          <cell r="C21">
            <v>0.01</v>
          </cell>
          <cell r="D21"/>
          <cell r="E21"/>
          <cell r="F21">
            <v>1</v>
          </cell>
          <cell r="V21" t="str">
            <v>Illinois</v>
          </cell>
          <cell r="W21">
            <v>6.4999999999999997E-3</v>
          </cell>
          <cell r="X21">
            <v>0.89452757648857872</v>
          </cell>
          <cell r="Y21" t="str">
            <v>•</v>
          </cell>
          <cell r="Z21" t="str">
            <v>•</v>
          </cell>
          <cell r="AA21">
            <v>1</v>
          </cell>
        </row>
        <row r="22">
          <cell r="B22" t="str">
            <v>Arkansas</v>
          </cell>
          <cell r="C22">
            <v>1.2E-2</v>
          </cell>
          <cell r="D22"/>
          <cell r="E22" t="str">
            <v>•</v>
          </cell>
          <cell r="F22">
            <v>1.5</v>
          </cell>
          <cell r="V22" t="str">
            <v>Pennsylvania</v>
          </cell>
          <cell r="W22">
            <v>8.0000000000000002E-3</v>
          </cell>
          <cell r="X22">
            <v>0.96597165277777775</v>
          </cell>
          <cell r="Y22" t="str">
            <v>•</v>
          </cell>
          <cell r="Z22"/>
          <cell r="AA22">
            <v>0.5</v>
          </cell>
        </row>
        <row r="23">
          <cell r="B23" t="str">
            <v>Wisconsin</v>
          </cell>
          <cell r="C23">
            <v>8.0000000000000002E-3</v>
          </cell>
          <cell r="D23" t="str">
            <v>•</v>
          </cell>
          <cell r="E23" t="str">
            <v>•</v>
          </cell>
          <cell r="F23">
            <v>1</v>
          </cell>
          <cell r="V23" t="str">
            <v>New Mexico</v>
          </cell>
          <cell r="W23">
            <v>6.0000000000000001E-3</v>
          </cell>
          <cell r="X23">
            <v>0.67680100738573201</v>
          </cell>
          <cell r="Y23"/>
          <cell r="Z23"/>
          <cell r="AA23">
            <v>0.5</v>
          </cell>
        </row>
        <row r="24">
          <cell r="B24" t="str">
            <v>Iowa</v>
          </cell>
          <cell r="C24">
            <v>6.0000000000000001E-3</v>
          </cell>
          <cell r="D24"/>
          <cell r="E24" t="str">
            <v>•</v>
          </cell>
          <cell r="F24">
            <v>1</v>
          </cell>
          <cell r="V24" t="str">
            <v>Ohio</v>
          </cell>
          <cell r="W24">
            <v>6.0000000000000001E-3</v>
          </cell>
          <cell r="X24">
            <v>0.89</v>
          </cell>
          <cell r="Y24"/>
          <cell r="Z24"/>
          <cell r="AA24">
            <v>0.5</v>
          </cell>
        </row>
        <row r="25">
          <cell r="B25" t="str">
            <v>Pennsylvania</v>
          </cell>
          <cell r="C25">
            <v>8.0000000000000002E-3</v>
          </cell>
          <cell r="D25" t="str">
            <v>•</v>
          </cell>
          <cell r="E25"/>
          <cell r="F25">
            <v>0.5</v>
          </cell>
          <cell r="V25" t="str">
            <v>Nevada</v>
          </cell>
          <cell r="W25">
            <v>4.0000000000000001E-3</v>
          </cell>
          <cell r="X25">
            <v>0.62083715841918208</v>
          </cell>
          <cell r="Y25"/>
          <cell r="Z25"/>
          <cell r="AA25">
            <v>0</v>
          </cell>
        </row>
        <row r="26">
          <cell r="B26" t="str">
            <v>New Mexico</v>
          </cell>
          <cell r="C26">
            <v>6.0000000000000001E-3</v>
          </cell>
          <cell r="D26"/>
          <cell r="E26"/>
          <cell r="F26">
            <v>0.5</v>
          </cell>
          <cell r="V26" t="str">
            <v>North Carolina</v>
          </cell>
          <cell r="W26">
            <v>4.0000000000000001E-3</v>
          </cell>
          <cell r="X26">
            <v>0.99222445263656289</v>
          </cell>
          <cell r="Y26"/>
          <cell r="Z26"/>
          <cell r="AA26">
            <v>0</v>
          </cell>
        </row>
        <row r="27">
          <cell r="B27" t="str">
            <v>North Carolina</v>
          </cell>
          <cell r="C27">
            <v>4.0000000000000001E-3</v>
          </cell>
          <cell r="D27"/>
          <cell r="E27"/>
          <cell r="F27">
            <v>0</v>
          </cell>
          <cell r="V27" t="str">
            <v>Texas</v>
          </cell>
          <cell r="W27">
            <v>1E-3</v>
          </cell>
          <cell r="X27">
            <v>0.70409054470173649</v>
          </cell>
          <cell r="Y27" t="str">
            <v>•</v>
          </cell>
          <cell r="Z27"/>
          <cell r="AA27">
            <v>0</v>
          </cell>
        </row>
        <row r="28">
          <cell r="B28" t="str">
            <v>Texas</v>
          </cell>
          <cell r="C28">
            <v>2E-3</v>
          </cell>
          <cell r="D28" t="str">
            <v>•</v>
          </cell>
          <cell r="E28"/>
          <cell r="F28">
            <v>0</v>
          </cell>
          <cell r="V28" t="str">
            <v>Alabama</v>
          </cell>
          <cell r="AA28">
            <v>0</v>
          </cell>
        </row>
        <row r="29">
          <cell r="B29" t="str">
            <v>Alabama</v>
          </cell>
          <cell r="F29">
            <v>0</v>
          </cell>
          <cell r="V29" t="str">
            <v>Alaska</v>
          </cell>
          <cell r="AA29">
            <v>0</v>
          </cell>
        </row>
        <row r="30">
          <cell r="B30" t="str">
            <v>Alaska</v>
          </cell>
          <cell r="F30">
            <v>0</v>
          </cell>
          <cell r="V30" t="str">
            <v>Delaware</v>
          </cell>
          <cell r="AA30">
            <v>0</v>
          </cell>
        </row>
        <row r="31">
          <cell r="B31" t="str">
            <v>Delaware</v>
          </cell>
          <cell r="F31">
            <v>0</v>
          </cell>
          <cell r="V31" t="str">
            <v>District of Columbia</v>
          </cell>
          <cell r="AA31">
            <v>0</v>
          </cell>
        </row>
        <row r="32">
          <cell r="B32" t="str">
            <v>District of Columbia</v>
          </cell>
          <cell r="F32">
            <v>0</v>
          </cell>
          <cell r="V32" t="str">
            <v>Florida</v>
          </cell>
          <cell r="AA32">
            <v>0</v>
          </cell>
        </row>
        <row r="33">
          <cell r="B33" t="str">
            <v>Florida</v>
          </cell>
          <cell r="F33">
            <v>0</v>
          </cell>
          <cell r="V33" t="str">
            <v>Georgia</v>
          </cell>
          <cell r="AA33">
            <v>0</v>
          </cell>
        </row>
        <row r="34">
          <cell r="B34" t="str">
            <v>Georgia</v>
          </cell>
          <cell r="F34">
            <v>0</v>
          </cell>
          <cell r="V34" t="str">
            <v>Guam</v>
          </cell>
          <cell r="AA34">
            <v>0</v>
          </cell>
        </row>
        <row r="35">
          <cell r="B35" t="str">
            <v>Guam</v>
          </cell>
          <cell r="F35">
            <v>0</v>
          </cell>
          <cell r="V35" t="str">
            <v>Idaho</v>
          </cell>
          <cell r="AA35">
            <v>0</v>
          </cell>
        </row>
        <row r="36">
          <cell r="B36" t="str">
            <v>Idaho</v>
          </cell>
          <cell r="F36">
            <v>0</v>
          </cell>
          <cell r="V36" t="str">
            <v>Indiana</v>
          </cell>
          <cell r="AA36">
            <v>0</v>
          </cell>
        </row>
        <row r="37">
          <cell r="B37" t="str">
            <v>Indiana</v>
          </cell>
          <cell r="F37">
            <v>0</v>
          </cell>
          <cell r="V37" t="str">
            <v>Kansas</v>
          </cell>
          <cell r="AA37">
            <v>0</v>
          </cell>
        </row>
        <row r="38">
          <cell r="B38" t="str">
            <v>Kansas</v>
          </cell>
          <cell r="F38">
            <v>0</v>
          </cell>
          <cell r="V38" t="str">
            <v>Kentucky</v>
          </cell>
          <cell r="AA38">
            <v>0</v>
          </cell>
        </row>
        <row r="39">
          <cell r="B39" t="str">
            <v>Kentucky</v>
          </cell>
          <cell r="F39">
            <v>0</v>
          </cell>
          <cell r="V39" t="str">
            <v>Louisiana</v>
          </cell>
          <cell r="AA39">
            <v>0</v>
          </cell>
        </row>
        <row r="40">
          <cell r="B40" t="str">
            <v>Louisiana</v>
          </cell>
          <cell r="F40">
            <v>0</v>
          </cell>
          <cell r="V40" t="str">
            <v>Mississippi</v>
          </cell>
          <cell r="AA40">
            <v>0</v>
          </cell>
        </row>
        <row r="41">
          <cell r="B41" t="str">
            <v>Mississippi</v>
          </cell>
          <cell r="F41">
            <v>0</v>
          </cell>
          <cell r="V41" t="str">
            <v>Missouri</v>
          </cell>
          <cell r="AA41">
            <v>0</v>
          </cell>
        </row>
        <row r="42">
          <cell r="B42" t="str">
            <v>Missouri</v>
          </cell>
          <cell r="F42">
            <v>0</v>
          </cell>
          <cell r="V42" t="str">
            <v>Montana</v>
          </cell>
          <cell r="AA42">
            <v>0</v>
          </cell>
        </row>
        <row r="43">
          <cell r="B43" t="str">
            <v>Montana</v>
          </cell>
          <cell r="F43">
            <v>0</v>
          </cell>
          <cell r="V43" t="str">
            <v>Nebraska</v>
          </cell>
          <cell r="AA43">
            <v>0</v>
          </cell>
        </row>
        <row r="44">
          <cell r="B44" t="str">
            <v>Nebraska</v>
          </cell>
          <cell r="F44">
            <v>0</v>
          </cell>
          <cell r="V44" t="str">
            <v>New Jersey</v>
          </cell>
          <cell r="AA44">
            <v>0</v>
          </cell>
        </row>
        <row r="45">
          <cell r="B45" t="str">
            <v>North Dakota</v>
          </cell>
          <cell r="F45">
            <v>0</v>
          </cell>
          <cell r="V45" t="str">
            <v>North Dakota</v>
          </cell>
          <cell r="AA45">
            <v>0</v>
          </cell>
        </row>
        <row r="46">
          <cell r="B46" t="str">
            <v>Ohio</v>
          </cell>
          <cell r="F46">
            <v>0</v>
          </cell>
          <cell r="V46" t="str">
            <v>Ohio</v>
          </cell>
          <cell r="AA46">
            <v>0</v>
          </cell>
        </row>
        <row r="47">
          <cell r="B47" t="str">
            <v>Oklahoma</v>
          </cell>
          <cell r="F47">
            <v>0</v>
          </cell>
          <cell r="V47" t="str">
            <v>Oklahoma</v>
          </cell>
          <cell r="AA47">
            <v>0</v>
          </cell>
        </row>
        <row r="48">
          <cell r="B48" t="str">
            <v>Puerto Rico</v>
          </cell>
          <cell r="F48">
            <v>0</v>
          </cell>
          <cell r="V48" t="str">
            <v>Puerto Rico</v>
          </cell>
          <cell r="AA48">
            <v>0</v>
          </cell>
        </row>
        <row r="49">
          <cell r="B49" t="str">
            <v>South Carolina</v>
          </cell>
          <cell r="F49">
            <v>0</v>
          </cell>
          <cell r="V49" t="str">
            <v>South Carolina</v>
          </cell>
          <cell r="AA49">
            <v>0</v>
          </cell>
        </row>
        <row r="50">
          <cell r="B50" t="str">
            <v>South Dakota</v>
          </cell>
          <cell r="F50">
            <v>0</v>
          </cell>
          <cell r="V50" t="str">
            <v>South Dakota</v>
          </cell>
          <cell r="AA50">
            <v>0</v>
          </cell>
        </row>
        <row r="51">
          <cell r="B51" t="str">
            <v>Tennessee</v>
          </cell>
          <cell r="F51">
            <v>0</v>
          </cell>
          <cell r="V51" t="str">
            <v>Tennessee</v>
          </cell>
          <cell r="AA51">
            <v>0</v>
          </cell>
        </row>
        <row r="52">
          <cell r="B52" t="str">
            <v>Utah</v>
          </cell>
          <cell r="F52">
            <v>0</v>
          </cell>
          <cell r="V52" t="str">
            <v>Utah</v>
          </cell>
          <cell r="AA52">
            <v>0</v>
          </cell>
        </row>
        <row r="53">
          <cell r="B53" t="str">
            <v>Virgin Islands</v>
          </cell>
          <cell r="F53">
            <v>0</v>
          </cell>
          <cell r="V53" t="str">
            <v>Virgin Islands</v>
          </cell>
          <cell r="AA53">
            <v>0</v>
          </cell>
        </row>
        <row r="54">
          <cell r="B54" t="str">
            <v>Virginia</v>
          </cell>
          <cell r="F54">
            <v>0</v>
          </cell>
          <cell r="V54" t="str">
            <v>Virginia</v>
          </cell>
          <cell r="AA54">
            <v>0</v>
          </cell>
        </row>
        <row r="55">
          <cell r="B55" t="str">
            <v>West Virginia</v>
          </cell>
          <cell r="F55">
            <v>0</v>
          </cell>
          <cell r="V55" t="str">
            <v>West Virginia</v>
          </cell>
          <cell r="AA55">
            <v>0</v>
          </cell>
        </row>
        <row r="56">
          <cell r="B56" t="str">
            <v>Wyoming</v>
          </cell>
          <cell r="F56">
            <v>0</v>
          </cell>
          <cell r="V56" t="str">
            <v>Wyoming</v>
          </cell>
          <cell r="AA56">
            <v>0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Data"/>
      <sheetName val="BudgSpendComp"/>
      <sheetName val="BUDGETS &amp; SPENDING"/>
      <sheetName val="SAVINGS"/>
      <sheetName val="Unreg Fuels Totals"/>
      <sheetName val="EERS"/>
      <sheetName val="Decoupling"/>
      <sheetName val="Sheet2"/>
      <sheetName val="SALES REV CUST "/>
      <sheetName val="Opt Out"/>
      <sheetName val="Overall Utility Scores"/>
      <sheetName val="Sheet1"/>
      <sheetName val="SaveCharts"/>
      <sheetName val="EERSChart"/>
      <sheetName val="SpendCharts"/>
      <sheetName val="2018 SaveCharts"/>
      <sheetName val="AppendixData"/>
      <sheetName val="Low-Income"/>
      <sheetName val="LI Calcs"/>
    </sheetNames>
    <sheetDataSet>
      <sheetData sheetId="0"/>
      <sheetData sheetId="1"/>
      <sheetData sheetId="2"/>
      <sheetData sheetId="3">
        <row r="1">
          <cell r="A1" t="str">
            <v>Please note all state contact response details as a comment in the relevant cell. Highlight cells with questions in yellow.</v>
          </cell>
          <cell r="I1" t="str">
            <v>Columns added 5/7/18</v>
          </cell>
          <cell r="S1" t="str">
            <v>Columns added 5/7/18</v>
          </cell>
          <cell r="W1">
            <v>100000</v>
          </cell>
          <cell r="AF1" t="str">
            <v>Columns added 5/7/18</v>
          </cell>
          <cell r="AN1" t="str">
            <v>Columns added 5/7/18</v>
          </cell>
          <cell r="AV1" t="str">
            <v>Columns added 5/7/18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  <cell r="AV2">
            <v>48</v>
          </cell>
          <cell r="AW2">
            <v>49</v>
          </cell>
          <cell r="AX2">
            <v>50</v>
          </cell>
        </row>
        <row r="3">
          <cell r="A3" t="str">
            <v>State</v>
          </cell>
          <cell r="B3" t="str">
            <v>State code</v>
          </cell>
          <cell r="C3" t="str">
            <v>REEO</v>
          </cell>
          <cell r="D3" t="str">
            <v>2015 Incremental Electric Savings (MWh) [EIA Reported]</v>
          </cell>
          <cell r="E3" t="str">
            <v>2016 Net Incremental Electric Savings (MWh) 
[STATE REPORTED]</v>
          </cell>
          <cell r="F3" t="str">
            <v>2016 Gross Incremental Electric Savings (MWh)
[STATE REPORTED]</v>
          </cell>
          <cell r="G3" t="str">
            <v>BPA Savings (Gross), TVA Savings (Gross) (MWh) or other savings as noted 2016</v>
          </cell>
          <cell r="H3" t="str">
            <v>2016 Final Net Incremental Electric Saving (MWh) [SCORING]</v>
          </cell>
          <cell r="I3" t="str">
            <v>2016 Incremental Electric Savings (MWh) [EIA Reported]</v>
          </cell>
          <cell r="J3" t="str">
            <v>2017 Net Incremental Electric Savings (MWh) 
[STATE REPORTED]</v>
          </cell>
          <cell r="K3" t="str">
            <v>2017 Gross Incremental Electric Savings (MWh)
[STATE REPORTED]</v>
          </cell>
          <cell r="L3" t="str">
            <v>BPA Savings (Gross), TVA Savings (Gross) (MWh) or other savings as noted 2017</v>
          </cell>
          <cell r="M3" t="str">
            <v>2017 Final Net Incremental Electric Saving (MWh) [SCORING]</v>
          </cell>
          <cell r="N3" t="str">
            <v>GRACE NOTES</v>
          </cell>
          <cell r="O3" t="str">
            <v>2016 Net Incremental Savings (MMTherms)
[STATE REPORTED]</v>
          </cell>
          <cell r="P3" t="str">
            <v>2016 Gross Natural Gas Savings (MMTherms) 
[STATE REPORTED]</v>
          </cell>
          <cell r="Q3" t="str">
            <v>2016 Net Incremental Natural Gas Savings (MMTherms [SCORING]</v>
          </cell>
          <cell r="R3" t="str">
            <v>2016 Natural Gas Gross-Net Savings Ratio</v>
          </cell>
          <cell r="S3" t="str">
            <v>2017 Net Incremental Savings (MMTherms)
[NEEP REPORTED]</v>
          </cell>
          <cell r="T3" t="str">
            <v>2017 Net Incremental Savings (MMTherms)
[STATE REPORTED]</v>
          </cell>
          <cell r="U3" t="str">
            <v>2017 Gross Natural Gas Savings (MMTherms) 
[STATE REPORTED]</v>
          </cell>
          <cell r="V3" t="str">
            <v>2017 Net Incremental Natural Gas Savings (MMTherms [SCORING]</v>
          </cell>
          <cell r="W3" t="str">
            <v>2017 Net Incremental Natural Gas Savings (MMBTU [SCORING]</v>
          </cell>
          <cell r="X3" t="str">
            <v>2017 Net Savings + Unreg fuels (MMBTU)</v>
          </cell>
          <cell r="Y3" t="str">
            <v>2017 Natural Gas Gross-Net Savings Ratio</v>
          </cell>
          <cell r="Z3" t="str">
            <v>2014 Heating Oil NET Incremental Savings (MMTherms)
[STATE REPORTED]</v>
          </cell>
          <cell r="AA3" t="str">
            <v>2014 Heating Oil GROSS Incremental Savings (MMTherms)
[STATE REPORTED]</v>
          </cell>
          <cell r="AB3" t="str">
            <v>2015 Heating Oil NET Incremental Savings (MMTherms)
[STATE REPORTED]</v>
          </cell>
          <cell r="AC3" t="str">
            <v>2015 Heating Oil GROSS Incremental Savings (MMTherms)
[STATE REPORTED]</v>
          </cell>
          <cell r="AD3" t="str">
            <v>2016 Heating Oil NET Incremental Savings (MMBtu)
[STATE REPORTED]</v>
          </cell>
          <cell r="AE3" t="str">
            <v>2016 Heating Oil GROSS Incremental Savings (MMBtu)
[STATE REPORTED]</v>
          </cell>
          <cell r="AF3" t="str">
            <v>2017 Heating Oil NET Incremental Savings (MMBtu)
[STATE REPORTED]</v>
          </cell>
          <cell r="AG3" t="str">
            <v>2017 Heating Oil GROSS Incremental Savings (MMBtu)
[STATE REPORTED]</v>
          </cell>
          <cell r="AH3" t="str">
            <v>2014 Propane NET Incremental Savings (MMTherms)
[STATE REPORTED]</v>
          </cell>
          <cell r="AI3" t="str">
            <v>2014 Propane GROSS Incremental Savings (MMTherms)
[STATE REPORTED]</v>
          </cell>
          <cell r="AJ3" t="str">
            <v>2015 Propane NET Incremental Savings (MMTherms)
[STATE REPORTED]</v>
          </cell>
          <cell r="AK3" t="str">
            <v>2015 Propane GROSS Incremental Savings (MMTherms)
[STATE REPORTED]</v>
          </cell>
          <cell r="AL3" t="str">
            <v>2016 Propane NET Incremental Savings (MMBtu)
[STATE REPORTED]</v>
          </cell>
          <cell r="AM3" t="str">
            <v>2016 Propane GROSS Incremental Savings (MMBtu)
[STATE REPORTED]</v>
          </cell>
          <cell r="AN3" t="str">
            <v>2017 Propane NET Incremental Savings (MMBtu)
[STATE REPORTED]</v>
          </cell>
          <cell r="AO3" t="str">
            <v>2017 Propane GROSS Incremental Savings (MMBtu)
[STATE REPORTED]</v>
          </cell>
          <cell r="AP3" t="str">
            <v>2014 Other Fuel Sources NET Incremental Savings (MMTherms)
[STATE REPORTED]</v>
          </cell>
          <cell r="AQ3" t="str">
            <v>2014 Other Fuel Sources GROSS Incremental Savings (MMTherms)
[STATE REPORTED]</v>
          </cell>
          <cell r="AR3" t="str">
            <v>2015 Other Fuel Sources NET Incremental Savings (MMTherms)
[STATE REPORTED]</v>
          </cell>
          <cell r="AS3" t="str">
            <v>2015 Other Fuel Sources GROSS Incremental Savings (MMTherms)
[STATE REPORTED]</v>
          </cell>
          <cell r="AT3" t="str">
            <v>2016 Other Fuel Sources NET Incremental Savings (MMBtu)
[STATE REPORTED]</v>
          </cell>
          <cell r="AU3" t="str">
            <v>2016 Other Fuel Sources GROSS Incremental Savings (MMBtu)
[STATE REPORTED]</v>
          </cell>
          <cell r="AV3" t="str">
            <v>2017 Other Fuel Sources NET Incremental Savings (MMBtu)
[STATE REPORTED]</v>
          </cell>
          <cell r="AW3" t="str">
            <v>2017 Other Fuel Sources GROSS Incremental Savings (MMBtu)
[STATE REPORTED]</v>
          </cell>
          <cell r="AX3" t="str">
            <v>Notes on Net and Gross</v>
          </cell>
        </row>
        <row r="4">
          <cell r="A4" t="str">
            <v>Alabama</v>
          </cell>
          <cell r="B4" t="str">
            <v>AL</v>
          </cell>
          <cell r="C4" t="str">
            <v>SEEA</v>
          </cell>
          <cell r="D4">
            <v>57755</v>
          </cell>
          <cell r="E4">
            <v>11048</v>
          </cell>
          <cell r="F4" t="str">
            <v>-</v>
          </cell>
          <cell r="G4">
            <v>41119.042177590003</v>
          </cell>
          <cell r="H4">
            <v>49987.669204431426</v>
          </cell>
          <cell r="I4">
            <v>53165</v>
          </cell>
          <cell r="L4">
            <v>58945</v>
          </cell>
          <cell r="M4">
            <v>49987.669204431426</v>
          </cell>
          <cell r="O4" t="str">
            <v>-</v>
          </cell>
          <cell r="P4" t="str">
            <v>-</v>
          </cell>
          <cell r="Q4">
            <v>0</v>
          </cell>
          <cell r="V4">
            <v>0</v>
          </cell>
          <cell r="W4">
            <v>0</v>
          </cell>
          <cell r="X4">
            <v>0</v>
          </cell>
          <cell r="AD4" t="str">
            <v>-</v>
          </cell>
          <cell r="AE4" t="str">
            <v>-</v>
          </cell>
        </row>
        <row r="5">
          <cell r="A5" t="str">
            <v>Alaska</v>
          </cell>
          <cell r="B5" t="str">
            <v>AK</v>
          </cell>
          <cell r="C5" t="str">
            <v>No affiliation</v>
          </cell>
          <cell r="D5">
            <v>400</v>
          </cell>
          <cell r="H5">
            <v>346.20496375677556</v>
          </cell>
          <cell r="I5">
            <v>300</v>
          </cell>
          <cell r="M5">
            <v>346.20496375677556</v>
          </cell>
          <cell r="Q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>Arizona</v>
          </cell>
          <cell r="B6" t="str">
            <v>AZ</v>
          </cell>
          <cell r="C6" t="str">
            <v>SWEEP</v>
          </cell>
          <cell r="D6">
            <v>1277589</v>
          </cell>
          <cell r="F6">
            <v>1280482.3</v>
          </cell>
          <cell r="H6">
            <v>1108273.3206567301</v>
          </cell>
          <cell r="I6">
            <v>1181138</v>
          </cell>
          <cell r="K6">
            <v>1214918.362</v>
          </cell>
          <cell r="M6">
            <v>1040030.7872151826</v>
          </cell>
          <cell r="P6">
            <v>4.2176475</v>
          </cell>
          <cell r="Q6">
            <v>3.6820732142857144</v>
          </cell>
          <cell r="U6">
            <v>4.0696370000000002</v>
          </cell>
          <cell r="V6">
            <v>3.6522383333333335</v>
          </cell>
          <cell r="W6">
            <v>365223.83333333337</v>
          </cell>
          <cell r="X6">
            <v>365223.83333333337</v>
          </cell>
        </row>
        <row r="7">
          <cell r="A7" t="str">
            <v>Arkansas</v>
          </cell>
          <cell r="B7" t="str">
            <v>AR</v>
          </cell>
          <cell r="C7" t="str">
            <v>SEEA</v>
          </cell>
          <cell r="D7">
            <v>286162</v>
          </cell>
          <cell r="E7">
            <v>310815</v>
          </cell>
          <cell r="H7">
            <v>310815</v>
          </cell>
          <cell r="I7">
            <v>311228</v>
          </cell>
          <cell r="J7">
            <v>319788</v>
          </cell>
          <cell r="K7" t="str">
            <v>-</v>
          </cell>
          <cell r="M7">
            <v>319788</v>
          </cell>
          <cell r="O7">
            <v>5.0383519999999997</v>
          </cell>
          <cell r="Q7">
            <v>5.0383519999999997</v>
          </cell>
          <cell r="T7">
            <v>5.2</v>
          </cell>
          <cell r="U7" t="str">
            <v>-</v>
          </cell>
          <cell r="V7">
            <v>5.2</v>
          </cell>
          <cell r="W7">
            <v>520000</v>
          </cell>
          <cell r="X7">
            <v>520000</v>
          </cell>
        </row>
        <row r="8">
          <cell r="A8" t="str">
            <v>California</v>
          </cell>
          <cell r="B8" t="str">
            <v>CA</v>
          </cell>
          <cell r="C8" t="str">
            <v>No affiliation</v>
          </cell>
          <cell r="D8">
            <v>3268942</v>
          </cell>
          <cell r="E8">
            <v>3908414</v>
          </cell>
          <cell r="F8">
            <v>7806280</v>
          </cell>
          <cell r="G8">
            <v>943.46480699999995</v>
          </cell>
          <cell r="H8">
            <v>3909230.5804982833</v>
          </cell>
          <cell r="I8">
            <v>3267287</v>
          </cell>
          <cell r="J8">
            <v>5061528</v>
          </cell>
          <cell r="K8">
            <v>10989964</v>
          </cell>
          <cell r="L8">
            <v>1424</v>
          </cell>
          <cell r="M8">
            <v>5062747.0151102468</v>
          </cell>
          <cell r="O8">
            <v>48.8</v>
          </cell>
          <cell r="P8">
            <v>44.6</v>
          </cell>
          <cell r="Q8">
            <v>48.8</v>
          </cell>
          <cell r="T8">
            <v>60.400000000000006</v>
          </cell>
          <cell r="U8">
            <v>74.599999999999994</v>
          </cell>
          <cell r="V8">
            <v>60.400000000000006</v>
          </cell>
          <cell r="W8">
            <v>6040000.0000000009</v>
          </cell>
          <cell r="X8">
            <v>6040000.0000000009</v>
          </cell>
          <cell r="Z8" t="str">
            <v>N/A</v>
          </cell>
          <cell r="AA8" t="str">
            <v>N/A</v>
          </cell>
          <cell r="AB8" t="str">
            <v>N/A</v>
          </cell>
          <cell r="AC8" t="str">
            <v>N/A</v>
          </cell>
          <cell r="AH8" t="str">
            <v>N/A</v>
          </cell>
          <cell r="AI8" t="str">
            <v>N/A</v>
          </cell>
          <cell r="AJ8" t="str">
            <v>N/A</v>
          </cell>
          <cell r="AK8" t="str">
            <v>N/A</v>
          </cell>
          <cell r="AP8" t="str">
            <v>N/A</v>
          </cell>
          <cell r="AQ8" t="str">
            <v>N/A</v>
          </cell>
          <cell r="AR8" t="str">
            <v>N/A</v>
          </cell>
          <cell r="AS8" t="str">
            <v>N/A</v>
          </cell>
        </row>
        <row r="9">
          <cell r="A9" t="str">
            <v>Colorado</v>
          </cell>
          <cell r="B9" t="str">
            <v>CO</v>
          </cell>
          <cell r="C9" t="str">
            <v>SWEEP</v>
          </cell>
          <cell r="D9">
            <v>490605</v>
          </cell>
          <cell r="E9">
            <v>487395.79583865183</v>
          </cell>
          <cell r="H9">
            <v>487395.79583865183</v>
          </cell>
          <cell r="I9">
            <v>472402</v>
          </cell>
          <cell r="J9">
            <v>483500</v>
          </cell>
          <cell r="M9">
            <v>483500</v>
          </cell>
          <cell r="O9">
            <v>6.9649099999999997</v>
          </cell>
          <cell r="Q9">
            <v>6.9649099999999997</v>
          </cell>
          <cell r="U9" t="str">
            <v>No response</v>
          </cell>
          <cell r="V9">
            <v>6.9649099999999997</v>
          </cell>
          <cell r="W9">
            <v>696491</v>
          </cell>
          <cell r="X9">
            <v>696491</v>
          </cell>
        </row>
        <row r="10">
          <cell r="A10" t="str">
            <v>Connecticut</v>
          </cell>
          <cell r="B10" t="str">
            <v>CT</v>
          </cell>
          <cell r="C10" t="str">
            <v>NEEP</v>
          </cell>
          <cell r="D10">
            <v>390812</v>
          </cell>
          <cell r="E10">
            <v>442250</v>
          </cell>
          <cell r="F10">
            <v>501601</v>
          </cell>
          <cell r="H10">
            <v>442250</v>
          </cell>
          <cell r="I10">
            <v>445984</v>
          </cell>
          <cell r="J10">
            <v>469822</v>
          </cell>
          <cell r="K10">
            <v>544207</v>
          </cell>
          <cell r="M10">
            <v>469822</v>
          </cell>
          <cell r="O10">
            <v>7.1</v>
          </cell>
          <cell r="P10">
            <v>8.2799999999999994</v>
          </cell>
          <cell r="Q10">
            <v>7.1</v>
          </cell>
          <cell r="T10">
            <v>7</v>
          </cell>
          <cell r="U10">
            <v>7.8</v>
          </cell>
          <cell r="V10">
            <v>7</v>
          </cell>
          <cell r="W10">
            <v>700000</v>
          </cell>
          <cell r="X10">
            <v>884494</v>
          </cell>
          <cell r="Z10">
            <v>2.8</v>
          </cell>
          <cell r="AA10">
            <v>2.8</v>
          </cell>
          <cell r="AB10">
            <v>2.2999999999999998</v>
          </cell>
          <cell r="AC10">
            <v>2.2999999999999998</v>
          </cell>
          <cell r="AD10">
            <v>182284</v>
          </cell>
          <cell r="AE10">
            <v>182284</v>
          </cell>
          <cell r="AF10">
            <v>160895</v>
          </cell>
          <cell r="AG10">
            <v>160895</v>
          </cell>
          <cell r="AH10">
            <v>0.2</v>
          </cell>
          <cell r="AI10">
            <v>0.2</v>
          </cell>
          <cell r="AJ10">
            <v>0.3</v>
          </cell>
          <cell r="AK10">
            <v>0.3</v>
          </cell>
          <cell r="AL10">
            <v>22332</v>
          </cell>
          <cell r="AM10">
            <v>22332</v>
          </cell>
          <cell r="AN10">
            <v>23599</v>
          </cell>
          <cell r="AO10">
            <v>23599</v>
          </cell>
        </row>
        <row r="11">
          <cell r="A11" t="str">
            <v>Delaware</v>
          </cell>
          <cell r="B11" t="str">
            <v>DE</v>
          </cell>
          <cell r="C11" t="str">
            <v>NEEP</v>
          </cell>
          <cell r="D11">
            <v>9419</v>
          </cell>
          <cell r="F11">
            <v>1579.4880000000001</v>
          </cell>
          <cell r="H11">
            <v>1367.0664644856547</v>
          </cell>
          <cell r="I11">
            <v>8478</v>
          </cell>
          <cell r="J11">
            <v>12564</v>
          </cell>
          <cell r="K11">
            <v>16605</v>
          </cell>
          <cell r="M11">
            <v>12564</v>
          </cell>
          <cell r="P11">
            <v>9.7599999999999998E-4</v>
          </cell>
          <cell r="Q11">
            <v>8.5206349206349207E-4</v>
          </cell>
          <cell r="T11">
            <v>0.4</v>
          </cell>
          <cell r="U11">
            <v>0.4</v>
          </cell>
          <cell r="V11">
            <v>0.4</v>
          </cell>
          <cell r="W11">
            <v>40000</v>
          </cell>
          <cell r="X11">
            <v>40000</v>
          </cell>
          <cell r="Z11" t="str">
            <v>N/A</v>
          </cell>
          <cell r="AA11" t="str">
            <v>N/A</v>
          </cell>
          <cell r="AB11" t="str">
            <v>N/A</v>
          </cell>
          <cell r="AC11" t="str">
            <v>N/A</v>
          </cell>
          <cell r="AH11" t="str">
            <v>N/A</v>
          </cell>
          <cell r="AI11" t="str">
            <v>N/A</v>
          </cell>
          <cell r="AJ11" t="str">
            <v>N/A</v>
          </cell>
          <cell r="AK11" t="str">
            <v>N/A</v>
          </cell>
          <cell r="AP11" t="str">
            <v>N/A</v>
          </cell>
          <cell r="AQ11" t="str">
            <v>N/A</v>
          </cell>
          <cell r="AR11" t="str">
            <v>N/A</v>
          </cell>
          <cell r="AS11">
            <v>1.5100000000000001E-2</v>
          </cell>
        </row>
        <row r="12">
          <cell r="A12" t="str">
            <v>District of Columbia</v>
          </cell>
          <cell r="B12" t="str">
            <v>DC</v>
          </cell>
          <cell r="C12" t="str">
            <v>NEEP</v>
          </cell>
          <cell r="D12">
            <v>75268</v>
          </cell>
          <cell r="E12">
            <v>73811.3</v>
          </cell>
          <cell r="F12">
            <v>68304.774999999994</v>
          </cell>
          <cell r="H12">
            <v>73811.3</v>
          </cell>
          <cell r="I12">
            <v>80724</v>
          </cell>
          <cell r="J12">
            <v>93058</v>
          </cell>
          <cell r="K12">
            <v>85655</v>
          </cell>
          <cell r="M12">
            <v>85613.36</v>
          </cell>
          <cell r="O12">
            <v>1.036</v>
          </cell>
          <cell r="P12">
            <v>1.036</v>
          </cell>
          <cell r="Q12">
            <v>1.036</v>
          </cell>
          <cell r="T12">
            <v>2.1</v>
          </cell>
          <cell r="U12">
            <v>2.1</v>
          </cell>
          <cell r="V12">
            <v>2.1</v>
          </cell>
          <cell r="W12">
            <v>210000</v>
          </cell>
          <cell r="X12">
            <v>210000</v>
          </cell>
          <cell r="Z12" t="str">
            <v>N/A</v>
          </cell>
          <cell r="AA12" t="str">
            <v>N/A</v>
          </cell>
          <cell r="AB12" t="str">
            <v>N/A</v>
          </cell>
          <cell r="AC12" t="str">
            <v>N/A</v>
          </cell>
          <cell r="AH12" t="str">
            <v>N/A</v>
          </cell>
          <cell r="AI12" t="str">
            <v>N/A</v>
          </cell>
          <cell r="AJ12" t="str">
            <v>N/A</v>
          </cell>
          <cell r="AK12" t="str">
            <v>N/A</v>
          </cell>
        </row>
        <row r="13">
          <cell r="A13" t="str">
            <v>Florida</v>
          </cell>
          <cell r="B13" t="str">
            <v>FL</v>
          </cell>
          <cell r="C13" t="str">
            <v>SEEA</v>
          </cell>
          <cell r="D13">
            <v>218542</v>
          </cell>
          <cell r="E13" t="str">
            <v>N/A</v>
          </cell>
          <cell r="F13">
            <v>304000</v>
          </cell>
          <cell r="H13">
            <v>263115.77245514939</v>
          </cell>
          <cell r="I13">
            <v>235485</v>
          </cell>
          <cell r="J13" t="str">
            <v>-</v>
          </cell>
          <cell r="K13">
            <v>241932</v>
          </cell>
          <cell r="M13">
            <v>207105.87335130223</v>
          </cell>
          <cell r="O13">
            <v>0</v>
          </cell>
          <cell r="P13">
            <v>0</v>
          </cell>
          <cell r="Q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N/A</v>
          </cell>
          <cell r="AA13" t="str">
            <v>N/A</v>
          </cell>
          <cell r="AB13" t="str">
            <v>N/A</v>
          </cell>
          <cell r="AC13" t="str">
            <v>N/A</v>
          </cell>
          <cell r="AF13">
            <v>0</v>
          </cell>
          <cell r="AG13" t="str">
            <v>N/A</v>
          </cell>
          <cell r="AH13" t="str">
            <v>N/A</v>
          </cell>
          <cell r="AI13" t="str">
            <v>N/A</v>
          </cell>
          <cell r="AJ13" t="str">
            <v>N/A</v>
          </cell>
          <cell r="AK13" t="str">
            <v>N/A</v>
          </cell>
          <cell r="AN13">
            <v>0</v>
          </cell>
          <cell r="AO13" t="str">
            <v>N/A</v>
          </cell>
          <cell r="AP13" t="str">
            <v>N/A</v>
          </cell>
          <cell r="AQ13" t="str">
            <v>N/A</v>
          </cell>
          <cell r="AR13" t="str">
            <v>N/A</v>
          </cell>
          <cell r="AS13" t="str">
            <v>N/A</v>
          </cell>
          <cell r="AV13">
            <v>0</v>
          </cell>
          <cell r="AW13" t="str">
            <v>N/A</v>
          </cell>
        </row>
        <row r="14">
          <cell r="A14" t="str">
            <v>Georgia</v>
          </cell>
          <cell r="B14" t="str">
            <v>GA</v>
          </cell>
          <cell r="C14" t="str">
            <v>SEEA</v>
          </cell>
          <cell r="D14">
            <v>421514</v>
          </cell>
          <cell r="E14" t="str">
            <v>N/A</v>
          </cell>
          <cell r="F14">
            <v>422458.22899999999</v>
          </cell>
          <cell r="G14">
            <v>5373.3389287999998</v>
          </cell>
          <cell r="H14">
            <v>370293.53117198666</v>
          </cell>
          <cell r="I14">
            <v>479860</v>
          </cell>
          <cell r="K14">
            <v>375375.49</v>
          </cell>
          <cell r="L14">
            <v>7952</v>
          </cell>
          <cell r="M14">
            <v>328147.47365380591</v>
          </cell>
          <cell r="O14">
            <v>0</v>
          </cell>
          <cell r="P14">
            <v>0</v>
          </cell>
          <cell r="Q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N/A</v>
          </cell>
          <cell r="AA14" t="str">
            <v>N/A</v>
          </cell>
          <cell r="AB14" t="str">
            <v>N/A</v>
          </cell>
          <cell r="AC14" t="str">
            <v>N/A</v>
          </cell>
          <cell r="AH14" t="str">
            <v>N/A</v>
          </cell>
          <cell r="AI14" t="str">
            <v>N/A</v>
          </cell>
          <cell r="AJ14" t="str">
            <v>N/A</v>
          </cell>
          <cell r="AK14" t="str">
            <v>N/A</v>
          </cell>
          <cell r="AP14" t="str">
            <v>N/A</v>
          </cell>
          <cell r="AQ14" t="str">
            <v>N/A</v>
          </cell>
          <cell r="AR14" t="str">
            <v>N/A</v>
          </cell>
          <cell r="AS14" t="str">
            <v>N/A</v>
          </cell>
        </row>
        <row r="15">
          <cell r="A15" t="str">
            <v>Hawaii</v>
          </cell>
          <cell r="B15" t="str">
            <v>HI</v>
          </cell>
          <cell r="C15" t="str">
            <v>No affiliation</v>
          </cell>
          <cell r="D15">
            <v>143729</v>
          </cell>
          <cell r="H15">
            <v>124399.23308949398</v>
          </cell>
          <cell r="I15">
            <v>158487</v>
          </cell>
          <cell r="K15">
            <v>159858.11799999999</v>
          </cell>
          <cell r="M15">
            <v>136846.53183822532</v>
          </cell>
          <cell r="Q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Idaho</v>
          </cell>
          <cell r="B16" t="str">
            <v>ID</v>
          </cell>
          <cell r="C16" t="str">
            <v>NEEA</v>
          </cell>
          <cell r="D16">
            <v>197872</v>
          </cell>
          <cell r="E16">
            <v>245131</v>
          </cell>
          <cell r="G16">
            <v>15560.026759619999</v>
          </cell>
          <cell r="H16">
            <v>258598.39625092174</v>
          </cell>
          <cell r="I16">
            <v>239195</v>
          </cell>
          <cell r="K16">
            <v>249674</v>
          </cell>
          <cell r="L16">
            <v>10015</v>
          </cell>
          <cell r="M16">
            <v>222306.7520820988</v>
          </cell>
          <cell r="N16" t="str">
            <v>&lt;Incudes C&amp;S of 23,652</v>
          </cell>
          <cell r="O16">
            <v>0.18929499999999999</v>
          </cell>
          <cell r="Q16">
            <v>0.18929499999999999</v>
          </cell>
          <cell r="U16">
            <v>0.3</v>
          </cell>
          <cell r="V16">
            <v>0.26923076923076922</v>
          </cell>
          <cell r="W16">
            <v>26923.076923076922</v>
          </cell>
          <cell r="X16">
            <v>26923.076923076922</v>
          </cell>
        </row>
        <row r="17">
          <cell r="A17" t="str">
            <v>Illinois</v>
          </cell>
          <cell r="B17" t="str">
            <v>IL</v>
          </cell>
          <cell r="C17" t="str">
            <v>MEEA</v>
          </cell>
          <cell r="D17">
            <v>1857587</v>
          </cell>
          <cell r="E17">
            <v>1716876</v>
          </cell>
          <cell r="H17">
            <v>1716876</v>
          </cell>
          <cell r="I17">
            <v>2149520</v>
          </cell>
          <cell r="J17">
            <v>1885000</v>
          </cell>
          <cell r="M17">
            <v>1885000</v>
          </cell>
          <cell r="N17" t="str">
            <v>&lt;Don't note whether it's meter or gen</v>
          </cell>
          <cell r="O17">
            <v>27.565999999999999</v>
          </cell>
          <cell r="Q17">
            <v>27.565999999999999</v>
          </cell>
          <cell r="T17">
            <v>21.5</v>
          </cell>
          <cell r="V17">
            <v>21.5</v>
          </cell>
          <cell r="W17">
            <v>2150000</v>
          </cell>
          <cell r="X17">
            <v>2150000</v>
          </cell>
          <cell r="Z17" t="str">
            <v>N/A</v>
          </cell>
          <cell r="AA17" t="str">
            <v>N/A</v>
          </cell>
          <cell r="AB17" t="str">
            <v>N/A</v>
          </cell>
          <cell r="AC17" t="str">
            <v>N/A</v>
          </cell>
          <cell r="AH17" t="str">
            <v>N/A</v>
          </cell>
          <cell r="AI17" t="str">
            <v>N/A</v>
          </cell>
          <cell r="AJ17" t="str">
            <v>N/A</v>
          </cell>
          <cell r="AK17" t="str">
            <v>N/A</v>
          </cell>
          <cell r="AP17" t="str">
            <v>N/A</v>
          </cell>
          <cell r="AQ17" t="str">
            <v>N/A</v>
          </cell>
          <cell r="AR17" t="str">
            <v>N/A</v>
          </cell>
          <cell r="AS17" t="str">
            <v>N/A</v>
          </cell>
        </row>
        <row r="18">
          <cell r="A18" t="str">
            <v>Indiana</v>
          </cell>
          <cell r="B18" t="str">
            <v>IN</v>
          </cell>
          <cell r="C18" t="str">
            <v>MEEA</v>
          </cell>
          <cell r="D18">
            <v>670112</v>
          </cell>
          <cell r="E18" t="str">
            <v>N/A</v>
          </cell>
          <cell r="F18">
            <v>490030</v>
          </cell>
          <cell r="H18">
            <v>424127.04597433179</v>
          </cell>
          <cell r="I18">
            <v>859990</v>
          </cell>
          <cell r="M18">
            <v>424127.04597433179</v>
          </cell>
          <cell r="O18">
            <v>10.068095238095239</v>
          </cell>
          <cell r="Q18">
            <v>10.068095238095239</v>
          </cell>
          <cell r="V18">
            <v>10.068095238095239</v>
          </cell>
          <cell r="W18">
            <v>1006809.5238095239</v>
          </cell>
          <cell r="X18">
            <v>1006809.5238095239</v>
          </cell>
          <cell r="Z18" t="str">
            <v>N/A</v>
          </cell>
          <cell r="AA18" t="str">
            <v>N/A</v>
          </cell>
          <cell r="AB18" t="str">
            <v>N/A</v>
          </cell>
          <cell r="AC18" t="str">
            <v>N/A</v>
          </cell>
          <cell r="AH18" t="str">
            <v>N/A</v>
          </cell>
          <cell r="AI18" t="str">
            <v>N/A</v>
          </cell>
          <cell r="AJ18" t="str">
            <v>N/A</v>
          </cell>
          <cell r="AK18" t="str">
            <v>N/A</v>
          </cell>
          <cell r="AP18" t="str">
            <v>N/A</v>
          </cell>
          <cell r="AQ18" t="str">
            <v>N/A</v>
          </cell>
          <cell r="AR18" t="str">
            <v>N/A</v>
          </cell>
          <cell r="AS18" t="str">
            <v>N/A</v>
          </cell>
        </row>
        <row r="19">
          <cell r="A19" t="str">
            <v>Iowa</v>
          </cell>
          <cell r="B19" t="str">
            <v>IA</v>
          </cell>
          <cell r="C19" t="str">
            <v>MEEA</v>
          </cell>
          <cell r="D19">
            <v>556590</v>
          </cell>
          <cell r="E19" t="str">
            <v>N/A</v>
          </cell>
          <cell r="F19">
            <v>557260.875</v>
          </cell>
          <cell r="H19">
            <v>482316.20258111006</v>
          </cell>
          <cell r="I19">
            <v>549799</v>
          </cell>
          <cell r="K19">
            <v>492919</v>
          </cell>
          <cell r="M19">
            <v>421963.27888187818</v>
          </cell>
          <cell r="P19">
            <v>11.22092</v>
          </cell>
          <cell r="Q19">
            <v>9.79604126984127</v>
          </cell>
          <cell r="U19">
            <v>10.3</v>
          </cell>
          <cell r="V19">
            <v>9.2435897435897445</v>
          </cell>
          <cell r="W19">
            <v>924358.97435897449</v>
          </cell>
          <cell r="X19">
            <v>924358.97435897449</v>
          </cell>
          <cell r="Z19" t="str">
            <v>N/A</v>
          </cell>
          <cell r="AA19" t="str">
            <v>N/A</v>
          </cell>
          <cell r="AB19" t="str">
            <v>N/A</v>
          </cell>
          <cell r="AC19" t="str">
            <v>N/A</v>
          </cell>
          <cell r="AH19" t="str">
            <v>N/A</v>
          </cell>
          <cell r="AI19" t="str">
            <v>N/A</v>
          </cell>
          <cell r="AJ19" t="str">
            <v>N/A</v>
          </cell>
          <cell r="AK19" t="str">
            <v>N/A</v>
          </cell>
          <cell r="AP19" t="str">
            <v>N/A</v>
          </cell>
          <cell r="AQ19" t="str">
            <v>N/A</v>
          </cell>
          <cell r="AR19" t="str">
            <v>N/A</v>
          </cell>
          <cell r="AS19" t="str">
            <v>N/A</v>
          </cell>
        </row>
        <row r="20">
          <cell r="A20" t="str">
            <v>Kansas</v>
          </cell>
          <cell r="B20" t="str">
            <v>KS</v>
          </cell>
          <cell r="C20" t="str">
            <v>MEEA</v>
          </cell>
          <cell r="D20">
            <v>508</v>
          </cell>
          <cell r="H20">
            <v>439.68030397110493</v>
          </cell>
          <cell r="I20">
            <v>677</v>
          </cell>
          <cell r="M20">
            <v>439.68030397110493</v>
          </cell>
          <cell r="Q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 t="str">
            <v>Kentucky</v>
          </cell>
          <cell r="B21" t="str">
            <v>KY</v>
          </cell>
          <cell r="C21" t="str">
            <v>SEEA</v>
          </cell>
          <cell r="D21">
            <v>330497</v>
          </cell>
          <cell r="E21">
            <v>301630.56454076903</v>
          </cell>
          <cell r="G21">
            <v>49127.929442660003</v>
          </cell>
          <cell r="H21">
            <v>344151.39712112286</v>
          </cell>
          <cell r="I21">
            <v>368235</v>
          </cell>
          <cell r="J21">
            <v>287586.5</v>
          </cell>
          <cell r="L21">
            <v>27995</v>
          </cell>
          <cell r="M21">
            <v>311551.61798550712</v>
          </cell>
          <cell r="N21" t="str">
            <v>&lt;Don't note whether it's meter or gen</v>
          </cell>
          <cell r="Q21">
            <v>4.3</v>
          </cell>
          <cell r="V21">
            <v>4.3</v>
          </cell>
          <cell r="W21">
            <v>430000</v>
          </cell>
          <cell r="X21">
            <v>430000</v>
          </cell>
          <cell r="Z21" t="str">
            <v>N/A</v>
          </cell>
          <cell r="AA21" t="str">
            <v>N/A</v>
          </cell>
          <cell r="AB21" t="str">
            <v>N/A</v>
          </cell>
          <cell r="AC21" t="str">
            <v>N/A</v>
          </cell>
          <cell r="AH21" t="str">
            <v>N/A</v>
          </cell>
          <cell r="AI21" t="str">
            <v>N/A</v>
          </cell>
          <cell r="AJ21" t="str">
            <v>N/A</v>
          </cell>
          <cell r="AK21" t="str">
            <v>N/A</v>
          </cell>
          <cell r="AP21" t="str">
            <v>N/A</v>
          </cell>
          <cell r="AQ21" t="str">
            <v>N/A</v>
          </cell>
          <cell r="AR21" t="str">
            <v>N/A</v>
          </cell>
          <cell r="AS21" t="str">
            <v>N/A</v>
          </cell>
        </row>
        <row r="22">
          <cell r="A22" t="str">
            <v>Louisiana</v>
          </cell>
          <cell r="B22" t="str">
            <v>LA</v>
          </cell>
          <cell r="C22" t="str">
            <v>SEEA</v>
          </cell>
          <cell r="D22">
            <v>48582</v>
          </cell>
          <cell r="E22">
            <v>87022.97</v>
          </cell>
          <cell r="H22">
            <v>87022.97</v>
          </cell>
          <cell r="I22">
            <v>64253</v>
          </cell>
          <cell r="J22">
            <v>45513.534</v>
          </cell>
          <cell r="M22">
            <v>45513.534</v>
          </cell>
          <cell r="N22" t="str">
            <v>&lt;Don't note whether it's meter or gen</v>
          </cell>
          <cell r="Q22">
            <v>0</v>
          </cell>
          <cell r="V22">
            <v>0</v>
          </cell>
          <cell r="W22">
            <v>0</v>
          </cell>
          <cell r="X22">
            <v>0</v>
          </cell>
          <cell r="Z22" t="str">
            <v>N/A</v>
          </cell>
          <cell r="AA22" t="str">
            <v>N/A</v>
          </cell>
          <cell r="AB22" t="str">
            <v>N/A</v>
          </cell>
          <cell r="AC22" t="str">
            <v>N/A</v>
          </cell>
          <cell r="AH22" t="str">
            <v>N/A</v>
          </cell>
          <cell r="AI22" t="str">
            <v>N/A</v>
          </cell>
          <cell r="AJ22" t="str">
            <v>N/A</v>
          </cell>
          <cell r="AK22" t="str">
            <v>N/A</v>
          </cell>
          <cell r="AP22" t="str">
            <v>N/A</v>
          </cell>
          <cell r="AQ22" t="str">
            <v>N/A</v>
          </cell>
          <cell r="AR22" t="str">
            <v>N/A</v>
          </cell>
          <cell r="AS22" t="str">
            <v>24,125 (MMBtus)</v>
          </cell>
        </row>
        <row r="23">
          <cell r="A23" t="str">
            <v>Maine</v>
          </cell>
          <cell r="B23" t="str">
            <v>ME</v>
          </cell>
          <cell r="C23" t="str">
            <v>NEEP</v>
          </cell>
          <cell r="D23">
            <v>224392</v>
          </cell>
          <cell r="F23">
            <v>182459</v>
          </cell>
          <cell r="H23">
            <v>157920.52870524378</v>
          </cell>
          <cell r="I23">
            <v>191588</v>
          </cell>
          <cell r="J23">
            <v>0</v>
          </cell>
          <cell r="K23">
            <v>113687</v>
          </cell>
          <cell r="M23">
            <v>97321.749184438173</v>
          </cell>
          <cell r="P23">
            <v>0.70631200000000005</v>
          </cell>
          <cell r="Q23">
            <v>0.61662158730158734</v>
          </cell>
          <cell r="T23">
            <v>0</v>
          </cell>
          <cell r="U23">
            <v>0.90156999999999998</v>
          </cell>
          <cell r="V23">
            <v>0.80910128205128207</v>
          </cell>
          <cell r="W23">
            <v>80910.128205128203</v>
          </cell>
          <cell r="X23">
            <v>430193.97435897437</v>
          </cell>
          <cell r="Z23" t="str">
            <v>N/A</v>
          </cell>
          <cell r="AA23">
            <v>1.1000000000000001</v>
          </cell>
          <cell r="AB23" t="str">
            <v>N/A</v>
          </cell>
          <cell r="AC23">
            <v>1.3</v>
          </cell>
          <cell r="AE23">
            <v>201821</v>
          </cell>
          <cell r="AF23">
            <v>349283.84615384619</v>
          </cell>
          <cell r="AG23">
            <v>389202</v>
          </cell>
          <cell r="AH23" t="str">
            <v>N/A</v>
          </cell>
          <cell r="AI23" t="str">
            <v>N/A</v>
          </cell>
          <cell r="AJ23" t="str">
            <v>N/A</v>
          </cell>
          <cell r="AK23" t="str">
            <v>N/A</v>
          </cell>
          <cell r="AP23" t="str">
            <v>N/A</v>
          </cell>
          <cell r="AQ23">
            <v>0.2</v>
          </cell>
          <cell r="AR23" t="str">
            <v>N/A</v>
          </cell>
          <cell r="AS23">
            <v>0.4</v>
          </cell>
        </row>
        <row r="24">
          <cell r="A24" t="str">
            <v>Maryland</v>
          </cell>
          <cell r="B24" t="str">
            <v>MD</v>
          </cell>
          <cell r="C24" t="str">
            <v>NEEP</v>
          </cell>
          <cell r="D24">
            <v>638146</v>
          </cell>
          <cell r="E24">
            <v>560616.54500000004</v>
          </cell>
          <cell r="F24">
            <v>736803.37300000002</v>
          </cell>
          <cell r="H24">
            <v>560616.54500000004</v>
          </cell>
          <cell r="I24">
            <v>570276</v>
          </cell>
          <cell r="J24">
            <v>623540</v>
          </cell>
          <cell r="K24">
            <v>826496</v>
          </cell>
          <cell r="M24">
            <v>594233.62</v>
          </cell>
          <cell r="N24" t="str">
            <v>&lt;used last year's line loss factor, need to check</v>
          </cell>
          <cell r="O24">
            <v>1.65</v>
          </cell>
          <cell r="P24">
            <v>1.89</v>
          </cell>
          <cell r="Q24">
            <v>1.65</v>
          </cell>
          <cell r="T24">
            <v>1.4793186599999999</v>
          </cell>
          <cell r="U24">
            <v>1.7723899999999999</v>
          </cell>
          <cell r="V24">
            <v>1.4793186599999999</v>
          </cell>
          <cell r="W24">
            <v>147931.86599999998</v>
          </cell>
          <cell r="X24">
            <v>147931.86599999998</v>
          </cell>
          <cell r="Z24" t="str">
            <v>N/A</v>
          </cell>
          <cell r="AA24" t="str">
            <v>N/A</v>
          </cell>
          <cell r="AB24" t="str">
            <v>N/A</v>
          </cell>
          <cell r="AC24" t="str">
            <v>N/A</v>
          </cell>
          <cell r="AF24">
            <v>0</v>
          </cell>
          <cell r="AG24" t="str">
            <v>N/A</v>
          </cell>
          <cell r="AH24" t="str">
            <v>N/A</v>
          </cell>
          <cell r="AI24" t="str">
            <v>N/A</v>
          </cell>
          <cell r="AJ24" t="str">
            <v>N/A</v>
          </cell>
          <cell r="AK24" t="str">
            <v>N/A</v>
          </cell>
          <cell r="AN24">
            <v>0</v>
          </cell>
          <cell r="AO24" t="str">
            <v>N/A</v>
          </cell>
          <cell r="AP24" t="str">
            <v>N/A</v>
          </cell>
          <cell r="AQ24" t="str">
            <v>N/A</v>
          </cell>
          <cell r="AR24" t="str">
            <v>N/A</v>
          </cell>
          <cell r="AS24" t="str">
            <v>N/A</v>
          </cell>
          <cell r="AV24">
            <v>0</v>
          </cell>
          <cell r="AW24" t="str">
            <v>N/A</v>
          </cell>
        </row>
        <row r="25">
          <cell r="A25" t="str">
            <v>Massachusetts</v>
          </cell>
          <cell r="B25" t="str">
            <v>MA</v>
          </cell>
          <cell r="C25" t="str">
            <v>NEEP</v>
          </cell>
          <cell r="D25">
            <v>1558480</v>
          </cell>
          <cell r="E25">
            <v>1569661</v>
          </cell>
          <cell r="H25">
            <v>1569661</v>
          </cell>
          <cell r="I25">
            <v>1606588</v>
          </cell>
          <cell r="J25">
            <v>1374066</v>
          </cell>
          <cell r="K25">
            <v>1495011</v>
          </cell>
          <cell r="M25">
            <v>1374066</v>
          </cell>
          <cell r="O25">
            <v>27.3</v>
          </cell>
          <cell r="Q25">
            <v>27.3</v>
          </cell>
          <cell r="T25">
            <v>28.5</v>
          </cell>
          <cell r="U25">
            <v>30.5</v>
          </cell>
          <cell r="V25">
            <v>28.5</v>
          </cell>
          <cell r="W25">
            <v>2850000</v>
          </cell>
          <cell r="X25">
            <v>3438733</v>
          </cell>
          <cell r="Z25">
            <v>4.8</v>
          </cell>
          <cell r="AA25" t="str">
            <v>N/A</v>
          </cell>
          <cell r="AB25">
            <v>4.0999999999999996</v>
          </cell>
          <cell r="AC25" t="str">
            <v>N/A</v>
          </cell>
          <cell r="AF25">
            <v>584924</v>
          </cell>
          <cell r="AG25">
            <v>443987</v>
          </cell>
          <cell r="AH25">
            <v>0.5</v>
          </cell>
          <cell r="AI25" t="str">
            <v>N/A</v>
          </cell>
          <cell r="AJ25">
            <v>0.3</v>
          </cell>
          <cell r="AK25" t="str">
            <v>N/A</v>
          </cell>
          <cell r="AN25">
            <v>3809</v>
          </cell>
          <cell r="AP25" t="str">
            <v>N/A</v>
          </cell>
          <cell r="AQ25" t="str">
            <v>N/A</v>
          </cell>
          <cell r="AR25" t="str">
            <v>N/A</v>
          </cell>
          <cell r="AS25" t="str">
            <v>N/A</v>
          </cell>
        </row>
        <row r="26">
          <cell r="A26" t="str">
            <v>Michigan</v>
          </cell>
          <cell r="B26" t="str">
            <v>MI</v>
          </cell>
          <cell r="C26" t="str">
            <v>MEEA</v>
          </cell>
          <cell r="D26">
            <v>1073961</v>
          </cell>
          <cell r="E26">
            <v>1209981</v>
          </cell>
          <cell r="H26">
            <v>1209981</v>
          </cell>
          <cell r="I26">
            <v>1116333</v>
          </cell>
          <cell r="J26">
            <v>1545158</v>
          </cell>
          <cell r="M26">
            <v>1545158</v>
          </cell>
          <cell r="O26">
            <v>52.39</v>
          </cell>
          <cell r="Q26">
            <v>52.39</v>
          </cell>
          <cell r="T26">
            <v>55</v>
          </cell>
          <cell r="V26">
            <v>55</v>
          </cell>
          <cell r="W26">
            <v>5500000</v>
          </cell>
          <cell r="X26">
            <v>5500000</v>
          </cell>
          <cell r="Z26" t="str">
            <v>N/A</v>
          </cell>
          <cell r="AA26" t="str">
            <v>N/A</v>
          </cell>
          <cell r="AB26" t="str">
            <v>N/A</v>
          </cell>
          <cell r="AC26" t="str">
            <v>N/A</v>
          </cell>
          <cell r="AH26" t="str">
            <v>N/A</v>
          </cell>
          <cell r="AI26" t="str">
            <v>N/A</v>
          </cell>
          <cell r="AJ26" t="str">
            <v>N/A</v>
          </cell>
          <cell r="AK26" t="str">
            <v>N/A</v>
          </cell>
          <cell r="AP26" t="str">
            <v>N/A</v>
          </cell>
          <cell r="AQ26" t="str">
            <v>N/A</v>
          </cell>
          <cell r="AR26" t="str">
            <v>N/A</v>
          </cell>
          <cell r="AS26" t="str">
            <v>N/A</v>
          </cell>
        </row>
        <row r="27">
          <cell r="A27" t="str">
            <v>Minnesota</v>
          </cell>
          <cell r="B27" t="str">
            <v>MN</v>
          </cell>
          <cell r="C27" t="str">
            <v>MEEA</v>
          </cell>
          <cell r="D27">
            <v>806670</v>
          </cell>
          <cell r="F27">
            <v>979570</v>
          </cell>
          <cell r="H27">
            <v>847829.99086806155</v>
          </cell>
          <cell r="I27">
            <v>781779</v>
          </cell>
          <cell r="J27" t="str">
            <v>-</v>
          </cell>
          <cell r="K27">
            <v>1102168</v>
          </cell>
          <cell r="M27">
            <v>868973.49002401205</v>
          </cell>
          <cell r="O27" t="str">
            <v>N/A</v>
          </cell>
          <cell r="P27">
            <v>35.090000000000003</v>
          </cell>
          <cell r="Q27">
            <v>30.634126984126986</v>
          </cell>
          <cell r="U27">
            <v>41.1</v>
          </cell>
          <cell r="V27">
            <v>36.884615384615387</v>
          </cell>
          <cell r="W27">
            <v>3688461.5384615385</v>
          </cell>
          <cell r="X27">
            <v>3688461.5384615385</v>
          </cell>
          <cell r="Z27" t="str">
            <v>N/A</v>
          </cell>
          <cell r="AA27" t="str">
            <v>N/A</v>
          </cell>
          <cell r="AB27" t="str">
            <v>N/A</v>
          </cell>
          <cell r="AC27" t="str">
            <v>N/A</v>
          </cell>
          <cell r="AH27" t="str">
            <v>N/A</v>
          </cell>
          <cell r="AI27" t="str">
            <v>N/A</v>
          </cell>
          <cell r="AJ27" t="str">
            <v>N/A</v>
          </cell>
          <cell r="AK27" t="str">
            <v>N/A</v>
          </cell>
          <cell r="AP27" t="str">
            <v>N/A</v>
          </cell>
          <cell r="AQ27" t="str">
            <v>N/A</v>
          </cell>
          <cell r="AR27" t="str">
            <v>N/A</v>
          </cell>
          <cell r="AS27" t="str">
            <v>N/A</v>
          </cell>
        </row>
        <row r="28">
          <cell r="A28" t="str">
            <v>Mississippi</v>
          </cell>
          <cell r="B28" t="str">
            <v>MS</v>
          </cell>
          <cell r="C28" t="str">
            <v>SEEA</v>
          </cell>
          <cell r="D28">
            <v>141855</v>
          </cell>
          <cell r="E28">
            <v>126027</v>
          </cell>
          <cell r="G28">
            <v>70039.572067379995</v>
          </cell>
          <cell r="H28">
            <v>126027</v>
          </cell>
          <cell r="I28">
            <v>130271</v>
          </cell>
          <cell r="K28">
            <v>67773.38</v>
          </cell>
          <cell r="L28">
            <v>48894</v>
          </cell>
          <cell r="M28">
            <v>99873.103295588226</v>
          </cell>
          <cell r="O28">
            <v>0.78885000000000005</v>
          </cell>
          <cell r="Q28">
            <v>0.78885000000000005</v>
          </cell>
          <cell r="U28">
            <v>0.96</v>
          </cell>
          <cell r="V28">
            <v>0.86153846153846159</v>
          </cell>
          <cell r="W28">
            <v>86153.846153846156</v>
          </cell>
          <cell r="X28">
            <v>86153.846153846156</v>
          </cell>
          <cell r="Z28" t="str">
            <v>N/A</v>
          </cell>
          <cell r="AA28" t="str">
            <v>N/A</v>
          </cell>
          <cell r="AB28" t="str">
            <v>N/A</v>
          </cell>
          <cell r="AC28" t="str">
            <v>N/A</v>
          </cell>
          <cell r="AH28" t="str">
            <v>N/A</v>
          </cell>
          <cell r="AI28" t="str">
            <v>N/A</v>
          </cell>
          <cell r="AJ28" t="str">
            <v>N/A</v>
          </cell>
          <cell r="AK28" t="str">
            <v>N/A</v>
          </cell>
          <cell r="AP28" t="str">
            <v>N/A</v>
          </cell>
          <cell r="AQ28" t="str">
            <v>N/A</v>
          </cell>
          <cell r="AR28" t="str">
            <v>N/A</v>
          </cell>
          <cell r="AS28" t="str">
            <v>N/A</v>
          </cell>
        </row>
        <row r="29">
          <cell r="A29" t="str">
            <v>Missouri</v>
          </cell>
          <cell r="B29" t="str">
            <v>MO</v>
          </cell>
          <cell r="C29" t="str">
            <v>MEEA</v>
          </cell>
          <cell r="D29">
            <v>634986</v>
          </cell>
          <cell r="E29">
            <v>301909</v>
          </cell>
          <cell r="F29">
            <v>312899</v>
          </cell>
          <cell r="H29">
            <v>301909</v>
          </cell>
          <cell r="I29">
            <v>361368</v>
          </cell>
          <cell r="J29">
            <v>615564</v>
          </cell>
          <cell r="K29">
            <v>656055</v>
          </cell>
          <cell r="M29">
            <v>615564</v>
          </cell>
          <cell r="O29" t="str">
            <v>N/A</v>
          </cell>
          <cell r="P29" t="str">
            <v>N/A</v>
          </cell>
          <cell r="Q29">
            <v>0</v>
          </cell>
          <cell r="T29">
            <v>0</v>
          </cell>
          <cell r="U29" t="str">
            <v>-</v>
          </cell>
          <cell r="V29">
            <v>0</v>
          </cell>
          <cell r="W29">
            <v>0</v>
          </cell>
          <cell r="X29">
            <v>0</v>
          </cell>
          <cell r="Z29" t="str">
            <v>N/A</v>
          </cell>
          <cell r="AA29" t="str">
            <v>N/A</v>
          </cell>
          <cell r="AB29" t="str">
            <v>N/A</v>
          </cell>
          <cell r="AC29" t="str">
            <v>N/A</v>
          </cell>
          <cell r="AF29">
            <v>0</v>
          </cell>
          <cell r="AG29" t="str">
            <v>N/A</v>
          </cell>
          <cell r="AH29" t="str">
            <v>N/A</v>
          </cell>
          <cell r="AI29" t="str">
            <v>N/A</v>
          </cell>
          <cell r="AJ29" t="str">
            <v>N/A</v>
          </cell>
          <cell r="AK29" t="str">
            <v>N/A</v>
          </cell>
          <cell r="AN29">
            <v>0</v>
          </cell>
          <cell r="AO29" t="str">
            <v>N/A</v>
          </cell>
          <cell r="AP29" t="str">
            <v>N/A</v>
          </cell>
          <cell r="AQ29" t="str">
            <v>N/A</v>
          </cell>
          <cell r="AR29" t="str">
            <v>N/A</v>
          </cell>
          <cell r="AS29" t="str">
            <v>N/A</v>
          </cell>
          <cell r="AV29">
            <v>0</v>
          </cell>
          <cell r="AW29" t="str">
            <v>N/A</v>
          </cell>
        </row>
        <row r="30">
          <cell r="A30" t="str">
            <v>Montana</v>
          </cell>
          <cell r="B30" t="str">
            <v>MT</v>
          </cell>
          <cell r="C30" t="str">
            <v>NEEA</v>
          </cell>
          <cell r="D30">
            <v>60993</v>
          </cell>
          <cell r="E30">
            <v>38413.82</v>
          </cell>
          <cell r="F30">
            <v>43184.35</v>
          </cell>
          <cell r="G30">
            <v>16382.806833656001</v>
          </cell>
          <cell r="H30">
            <v>52593.342615200323</v>
          </cell>
          <cell r="I30">
            <v>58191</v>
          </cell>
          <cell r="J30">
            <v>59806</v>
          </cell>
          <cell r="K30">
            <v>65803</v>
          </cell>
          <cell r="L30">
            <v>13881</v>
          </cell>
          <cell r="M30">
            <v>71688.829175096413</v>
          </cell>
          <cell r="N30" t="str">
            <v>&lt;Includes 7709 MWh of C&amp;S</v>
          </cell>
          <cell r="O30">
            <v>0.96</v>
          </cell>
          <cell r="P30">
            <v>1.04</v>
          </cell>
          <cell r="Q30">
            <v>0.96</v>
          </cell>
          <cell r="T30">
            <v>0.8</v>
          </cell>
          <cell r="U30">
            <v>0.9</v>
          </cell>
          <cell r="V30">
            <v>0.8</v>
          </cell>
          <cell r="W30">
            <v>80000</v>
          </cell>
          <cell r="X30">
            <v>80000</v>
          </cell>
          <cell r="Z30" t="str">
            <v>N/A</v>
          </cell>
          <cell r="AA30" t="str">
            <v>N/A</v>
          </cell>
          <cell r="AB30" t="str">
            <v>N/A</v>
          </cell>
          <cell r="AC30" t="str">
            <v>N/A</v>
          </cell>
          <cell r="AF30">
            <v>0</v>
          </cell>
          <cell r="AG30" t="str">
            <v>N/A</v>
          </cell>
          <cell r="AH30" t="str">
            <v>N/A</v>
          </cell>
          <cell r="AI30" t="str">
            <v>N/A</v>
          </cell>
          <cell r="AJ30" t="str">
            <v>N/A</v>
          </cell>
          <cell r="AK30" t="str">
            <v>N/A</v>
          </cell>
          <cell r="AN30">
            <v>0</v>
          </cell>
          <cell r="AO30" t="str">
            <v>N/A</v>
          </cell>
          <cell r="AP30" t="str">
            <v>N/A</v>
          </cell>
          <cell r="AQ30" t="str">
            <v>N/A</v>
          </cell>
          <cell r="AR30" t="str">
            <v>N/A</v>
          </cell>
          <cell r="AS30" t="str">
            <v>N/A</v>
          </cell>
          <cell r="AV30">
            <v>0</v>
          </cell>
          <cell r="AW30" t="str">
            <v>N/A</v>
          </cell>
        </row>
        <row r="31">
          <cell r="A31" t="str">
            <v>Nebraska</v>
          </cell>
          <cell r="B31" t="str">
            <v>NE</v>
          </cell>
          <cell r="C31" t="str">
            <v>MEEA</v>
          </cell>
          <cell r="D31">
            <v>73821</v>
          </cell>
          <cell r="E31" t="str">
            <v>N/A</v>
          </cell>
          <cell r="F31">
            <v>66175</v>
          </cell>
          <cell r="H31">
            <v>57275.283691511555</v>
          </cell>
          <cell r="I31">
            <v>62902</v>
          </cell>
          <cell r="K31">
            <v>88725</v>
          </cell>
          <cell r="M31">
            <v>75953.030657764539</v>
          </cell>
          <cell r="O31" t="str">
            <v>N/A</v>
          </cell>
          <cell r="P31" t="str">
            <v>N/A</v>
          </cell>
          <cell r="Q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>Nevada</v>
          </cell>
          <cell r="B32" t="str">
            <v>NV</v>
          </cell>
          <cell r="C32" t="str">
            <v>SWEEP</v>
          </cell>
          <cell r="D32">
            <v>223724</v>
          </cell>
          <cell r="E32">
            <v>225514.52</v>
          </cell>
          <cell r="F32">
            <v>172021</v>
          </cell>
          <cell r="G32">
            <v>2118.0039955000002</v>
          </cell>
          <cell r="H32">
            <v>227347.67874124696</v>
          </cell>
          <cell r="I32">
            <v>198968</v>
          </cell>
          <cell r="J32">
            <v>214535</v>
          </cell>
          <cell r="K32">
            <v>247424</v>
          </cell>
          <cell r="L32">
            <v>2896</v>
          </cell>
          <cell r="M32">
            <v>217014.12061746843</v>
          </cell>
          <cell r="N32" t="str">
            <v>&lt;Includes DG</v>
          </cell>
          <cell r="P32">
            <v>0.26300000000000001</v>
          </cell>
          <cell r="Q32">
            <v>0.22960317460317461</v>
          </cell>
          <cell r="T32">
            <v>0</v>
          </cell>
          <cell r="V32">
            <v>0</v>
          </cell>
          <cell r="W32">
            <v>0</v>
          </cell>
          <cell r="X32">
            <v>0</v>
          </cell>
          <cell r="Z32" t="str">
            <v>N/A</v>
          </cell>
          <cell r="AA32" t="str">
            <v>N/A</v>
          </cell>
          <cell r="AB32" t="str">
            <v>N/A</v>
          </cell>
          <cell r="AC32" t="str">
            <v>N/A</v>
          </cell>
          <cell r="AH32" t="str">
            <v>N/A</v>
          </cell>
          <cell r="AI32" t="str">
            <v>N/A</v>
          </cell>
          <cell r="AJ32" t="str">
            <v>N/A</v>
          </cell>
          <cell r="AK32" t="str">
            <v>N/A</v>
          </cell>
          <cell r="AP32" t="str">
            <v>N/A</v>
          </cell>
          <cell r="AQ32" t="str">
            <v>N/A</v>
          </cell>
          <cell r="AR32" t="str">
            <v>N/A</v>
          </cell>
          <cell r="AS32" t="str">
            <v>N/A</v>
          </cell>
        </row>
        <row r="33">
          <cell r="A33" t="str">
            <v>New Hampshire</v>
          </cell>
          <cell r="B33" t="str">
            <v>NH</v>
          </cell>
          <cell r="C33" t="str">
            <v>NEEP</v>
          </cell>
          <cell r="D33">
            <v>74568</v>
          </cell>
          <cell r="E33">
            <v>73179.600000000006</v>
          </cell>
          <cell r="F33">
            <v>73179.600000000006</v>
          </cell>
          <cell r="H33">
            <v>63337.851914338331</v>
          </cell>
          <cell r="I33">
            <v>183532</v>
          </cell>
          <cell r="J33">
            <v>90812</v>
          </cell>
          <cell r="K33">
            <v>90812</v>
          </cell>
          <cell r="M33">
            <v>77739.606876223319</v>
          </cell>
          <cell r="N33" t="str">
            <v>&lt;NTGR = 0???, includes C&amp;S</v>
          </cell>
          <cell r="O33">
            <v>1.9</v>
          </cell>
          <cell r="P33">
            <v>1.9</v>
          </cell>
          <cell r="Q33">
            <v>1.6587301587301586</v>
          </cell>
          <cell r="T33">
            <v>1.9</v>
          </cell>
          <cell r="U33">
            <v>1.9</v>
          </cell>
          <cell r="V33">
            <v>1.9</v>
          </cell>
          <cell r="W33">
            <v>190000</v>
          </cell>
          <cell r="X33">
            <v>237186</v>
          </cell>
          <cell r="Z33" t="str">
            <v>N/A</v>
          </cell>
          <cell r="AA33" t="str">
            <v>N/A</v>
          </cell>
          <cell r="AB33" t="str">
            <v>N/A</v>
          </cell>
          <cell r="AC33" t="str">
            <v>N/A</v>
          </cell>
          <cell r="AD33">
            <v>20564</v>
          </cell>
          <cell r="AE33">
            <v>20564</v>
          </cell>
          <cell r="AF33">
            <v>17433</v>
          </cell>
          <cell r="AG33">
            <v>17433</v>
          </cell>
          <cell r="AH33" t="str">
            <v>N/A</v>
          </cell>
          <cell r="AI33" t="str">
            <v>N/A</v>
          </cell>
          <cell r="AJ33" t="str">
            <v>N/A</v>
          </cell>
          <cell r="AK33" t="str">
            <v>N/A</v>
          </cell>
          <cell r="AL33">
            <v>5274</v>
          </cell>
          <cell r="AM33">
            <v>5274</v>
          </cell>
          <cell r="AN33">
            <v>22186</v>
          </cell>
          <cell r="AO33">
            <v>22186</v>
          </cell>
          <cell r="AP33">
            <v>1.5</v>
          </cell>
          <cell r="AQ33">
            <v>1</v>
          </cell>
          <cell r="AR33">
            <v>1.3</v>
          </cell>
          <cell r="AS33">
            <v>1.1000000000000001</v>
          </cell>
          <cell r="AT33">
            <v>3060</v>
          </cell>
          <cell r="AU33">
            <v>3060</v>
          </cell>
          <cell r="AV33">
            <v>7567</v>
          </cell>
          <cell r="AW33">
            <v>7567</v>
          </cell>
        </row>
        <row r="34">
          <cell r="A34" t="str">
            <v>New Jersey</v>
          </cell>
          <cell r="B34" t="str">
            <v>NJ</v>
          </cell>
          <cell r="C34" t="str">
            <v>NEEP</v>
          </cell>
          <cell r="D34">
            <v>486307</v>
          </cell>
          <cell r="F34">
            <v>384349</v>
          </cell>
          <cell r="H34">
            <v>332658.82903738233</v>
          </cell>
          <cell r="I34">
            <v>371436</v>
          </cell>
          <cell r="K34">
            <v>482850</v>
          </cell>
          <cell r="M34">
            <v>413343.71206651576</v>
          </cell>
          <cell r="P34">
            <v>12.3</v>
          </cell>
          <cell r="Q34">
            <v>10.738095238095239</v>
          </cell>
          <cell r="T34">
            <v>9.1970299999999998</v>
          </cell>
          <cell r="V34">
            <v>9.1970299999999998</v>
          </cell>
          <cell r="W34">
            <v>919703</v>
          </cell>
          <cell r="X34">
            <v>919703</v>
          </cell>
          <cell r="Z34" t="str">
            <v>N/A</v>
          </cell>
          <cell r="AA34" t="str">
            <v>N/A</v>
          </cell>
          <cell r="AB34" t="str">
            <v>N/A</v>
          </cell>
          <cell r="AC34" t="str">
            <v>N/A</v>
          </cell>
          <cell r="AH34" t="str">
            <v>N/A</v>
          </cell>
          <cell r="AI34" t="str">
            <v>N/A</v>
          </cell>
          <cell r="AJ34" t="str">
            <v>N/A</v>
          </cell>
          <cell r="AK34" t="str">
            <v>N/A</v>
          </cell>
        </row>
        <row r="35">
          <cell r="A35" t="str">
            <v>New Mexico</v>
          </cell>
          <cell r="B35" t="str">
            <v>NM</v>
          </cell>
          <cell r="C35" t="str">
            <v>SWEEP</v>
          </cell>
          <cell r="D35">
            <v>134341</v>
          </cell>
          <cell r="E35">
            <v>135000</v>
          </cell>
          <cell r="F35">
            <v>105061</v>
          </cell>
          <cell r="H35">
            <v>135000</v>
          </cell>
          <cell r="I35">
            <v>138812</v>
          </cell>
          <cell r="J35">
            <v>120404</v>
          </cell>
          <cell r="M35">
            <v>120404</v>
          </cell>
          <cell r="O35" t="str">
            <v>Data not yet available</v>
          </cell>
          <cell r="Q35">
            <v>0.75</v>
          </cell>
          <cell r="T35">
            <v>0.8</v>
          </cell>
          <cell r="U35">
            <v>0.9</v>
          </cell>
          <cell r="V35">
            <v>0.8</v>
          </cell>
          <cell r="W35">
            <v>80000</v>
          </cell>
          <cell r="X35">
            <v>80000</v>
          </cell>
          <cell r="Z35" t="str">
            <v>N/A</v>
          </cell>
          <cell r="AA35" t="str">
            <v>N/A</v>
          </cell>
          <cell r="AB35" t="str">
            <v>N/A</v>
          </cell>
          <cell r="AC35" t="str">
            <v>N/A</v>
          </cell>
          <cell r="AH35" t="str">
            <v>N/A</v>
          </cell>
          <cell r="AI35" t="str">
            <v>N/A</v>
          </cell>
          <cell r="AJ35" t="str">
            <v>N/A</v>
          </cell>
          <cell r="AK35" t="str">
            <v>N/A</v>
          </cell>
          <cell r="AP35" t="str">
            <v>N/A</v>
          </cell>
          <cell r="AQ35" t="str">
            <v>N/A</v>
          </cell>
          <cell r="AR35" t="str">
            <v>N/A</v>
          </cell>
          <cell r="AS35" t="str">
            <v>N/A</v>
          </cell>
        </row>
        <row r="36">
          <cell r="A36" t="str">
            <v>New York</v>
          </cell>
          <cell r="B36" t="str">
            <v>NY</v>
          </cell>
          <cell r="C36" t="str">
            <v>NEEP</v>
          </cell>
          <cell r="D36">
            <v>1597820</v>
          </cell>
          <cell r="E36">
            <v>1599900.02</v>
          </cell>
          <cell r="F36">
            <v>1726503.6</v>
          </cell>
          <cell r="H36">
            <v>1599900.02</v>
          </cell>
          <cell r="I36">
            <v>1445285</v>
          </cell>
          <cell r="J36">
            <v>1722962</v>
          </cell>
          <cell r="K36">
            <v>1976520</v>
          </cell>
          <cell r="M36">
            <v>1722962</v>
          </cell>
          <cell r="O36">
            <v>30.917847699999996</v>
          </cell>
          <cell r="P36">
            <v>35.400019299999997</v>
          </cell>
          <cell r="Q36">
            <v>30.917847699999996</v>
          </cell>
          <cell r="T36">
            <v>39.39725</v>
          </cell>
          <cell r="U36">
            <v>43.408050000000003</v>
          </cell>
          <cell r="V36">
            <v>39.39725</v>
          </cell>
          <cell r="W36">
            <v>3939725</v>
          </cell>
          <cell r="X36">
            <v>3939728.9</v>
          </cell>
          <cell r="AB36">
            <v>2</v>
          </cell>
          <cell r="AC36">
            <v>2.2000000000000002</v>
          </cell>
          <cell r="AF36">
            <v>3.9</v>
          </cell>
          <cell r="AJ36">
            <v>0.1</v>
          </cell>
          <cell r="AK36">
            <v>0.1</v>
          </cell>
          <cell r="AR36">
            <v>0.2</v>
          </cell>
          <cell r="AS36">
            <v>0.2</v>
          </cell>
        </row>
        <row r="37">
          <cell r="A37" t="str">
            <v>North Carolina</v>
          </cell>
          <cell r="B37" t="str">
            <v>NC</v>
          </cell>
          <cell r="C37" t="str">
            <v>SEEA</v>
          </cell>
          <cell r="D37">
            <v>961087</v>
          </cell>
          <cell r="E37">
            <v>758455</v>
          </cell>
          <cell r="F37">
            <v>1480768</v>
          </cell>
          <cell r="G37">
            <v>663.01099999999997</v>
          </cell>
          <cell r="H37">
            <v>759028.8442480634</v>
          </cell>
          <cell r="I37">
            <v>1445816</v>
          </cell>
          <cell r="J37">
            <v>984238</v>
          </cell>
          <cell r="K37">
            <v>1175862</v>
          </cell>
          <cell r="L37">
            <v>917.5</v>
          </cell>
          <cell r="M37">
            <v>928921.859817171</v>
          </cell>
          <cell r="N37" t="str">
            <v>&lt;Need to check line loss factors</v>
          </cell>
          <cell r="O37" t="str">
            <v>N/A</v>
          </cell>
          <cell r="P37">
            <v>1.3</v>
          </cell>
          <cell r="Q37">
            <v>1.1349206349206349</v>
          </cell>
          <cell r="U37">
            <v>1.4</v>
          </cell>
          <cell r="V37">
            <v>1.2564102564102564</v>
          </cell>
          <cell r="W37">
            <v>125641.02564102564</v>
          </cell>
          <cell r="X37">
            <v>125641.02564102564</v>
          </cell>
          <cell r="Z37" t="str">
            <v>N/A</v>
          </cell>
          <cell r="AA37" t="str">
            <v>N/A</v>
          </cell>
          <cell r="AB37" t="str">
            <v>N/A</v>
          </cell>
          <cell r="AC37" t="str">
            <v>N/A</v>
          </cell>
          <cell r="AF37">
            <v>0</v>
          </cell>
          <cell r="AG37" t="str">
            <v>N/A</v>
          </cell>
          <cell r="AH37" t="str">
            <v>N/A</v>
          </cell>
          <cell r="AI37" t="str">
            <v>N/A</v>
          </cell>
          <cell r="AJ37" t="str">
            <v>N/A</v>
          </cell>
          <cell r="AK37" t="str">
            <v>N/A</v>
          </cell>
          <cell r="AN37">
            <v>0</v>
          </cell>
          <cell r="AO37" t="str">
            <v>N/A</v>
          </cell>
          <cell r="AP37" t="str">
            <v>N/A</v>
          </cell>
          <cell r="AQ37" t="str">
            <v>N/A</v>
          </cell>
          <cell r="AR37" t="str">
            <v>N/A</v>
          </cell>
          <cell r="AS37" t="str">
            <v>N/A</v>
          </cell>
          <cell r="AV37">
            <v>0</v>
          </cell>
          <cell r="AW37" t="str">
            <v>N/A</v>
          </cell>
        </row>
        <row r="38">
          <cell r="A38" t="str">
            <v>North Dakota</v>
          </cell>
          <cell r="B38" t="str">
            <v>ND</v>
          </cell>
          <cell r="C38" t="str">
            <v>MEEA</v>
          </cell>
          <cell r="D38">
            <v>3107</v>
          </cell>
          <cell r="E38" t="str">
            <v>-</v>
          </cell>
          <cell r="F38" t="str">
            <v>-</v>
          </cell>
          <cell r="H38">
            <v>1761.3177531125955</v>
          </cell>
          <cell r="I38">
            <v>1798</v>
          </cell>
          <cell r="M38">
            <v>1761.3177531125955</v>
          </cell>
          <cell r="Q38">
            <v>0.1</v>
          </cell>
          <cell r="V38">
            <v>0.1</v>
          </cell>
          <cell r="W38">
            <v>10000</v>
          </cell>
          <cell r="X38">
            <v>10000</v>
          </cell>
          <cell r="Z38" t="str">
            <v>N/A</v>
          </cell>
          <cell r="AA38" t="str">
            <v>N/A</v>
          </cell>
          <cell r="AB38" t="str">
            <v>N/A</v>
          </cell>
          <cell r="AC38" t="str">
            <v>N/A</v>
          </cell>
          <cell r="AH38" t="str">
            <v>N/A</v>
          </cell>
          <cell r="AI38" t="str">
            <v>N/A</v>
          </cell>
          <cell r="AJ38" t="str">
            <v>N/A</v>
          </cell>
          <cell r="AK38" t="str">
            <v>N/A</v>
          </cell>
          <cell r="AP38" t="str">
            <v>N/A</v>
          </cell>
          <cell r="AQ38" t="str">
            <v>N/A</v>
          </cell>
          <cell r="AR38" t="str">
            <v>N/A</v>
          </cell>
          <cell r="AS38" t="str">
            <v>N/A</v>
          </cell>
        </row>
        <row r="39">
          <cell r="A39" t="str">
            <v>Ohio</v>
          </cell>
          <cell r="B39" t="str">
            <v>OH</v>
          </cell>
          <cell r="C39" t="str">
            <v>MEEA</v>
          </cell>
          <cell r="D39">
            <v>1484060</v>
          </cell>
          <cell r="H39">
            <v>1284472.3462822009</v>
          </cell>
          <cell r="I39">
            <v>1240781</v>
          </cell>
          <cell r="K39">
            <v>1691721</v>
          </cell>
          <cell r="M39">
            <v>1448197.6554227567</v>
          </cell>
          <cell r="Q39">
            <v>7.1135532081818189</v>
          </cell>
          <cell r="V39">
            <v>7.1135532081818189</v>
          </cell>
          <cell r="W39">
            <v>711355.32081818185</v>
          </cell>
          <cell r="X39">
            <v>711355.32081818185</v>
          </cell>
        </row>
        <row r="40">
          <cell r="A40" t="str">
            <v>Oklahoma</v>
          </cell>
          <cell r="B40" t="str">
            <v>OK</v>
          </cell>
          <cell r="C40" t="str">
            <v>SPEER</v>
          </cell>
          <cell r="D40">
            <v>207165</v>
          </cell>
          <cell r="E40">
            <v>236027</v>
          </cell>
          <cell r="F40">
            <v>277892</v>
          </cell>
          <cell r="H40">
            <v>236027</v>
          </cell>
          <cell r="I40">
            <v>267842</v>
          </cell>
          <cell r="J40">
            <v>254425</v>
          </cell>
          <cell r="K40">
            <v>299752</v>
          </cell>
          <cell r="M40">
            <v>254425</v>
          </cell>
          <cell r="O40">
            <v>3.105</v>
          </cell>
          <cell r="P40">
            <v>3.7010000000000001</v>
          </cell>
          <cell r="Q40">
            <v>3.105</v>
          </cell>
          <cell r="T40">
            <v>4.7649999999999997</v>
          </cell>
          <cell r="U40">
            <v>5.4390000000000001</v>
          </cell>
          <cell r="V40">
            <v>4.7649999999999997</v>
          </cell>
          <cell r="W40">
            <v>476499.99999999994</v>
          </cell>
          <cell r="X40">
            <v>476499.99999999994</v>
          </cell>
          <cell r="Z40" t="str">
            <v>N/A</v>
          </cell>
          <cell r="AA40" t="str">
            <v>N/A</v>
          </cell>
          <cell r="AB40" t="str">
            <v>N/A</v>
          </cell>
          <cell r="AC40" t="str">
            <v>N/A</v>
          </cell>
          <cell r="AH40" t="str">
            <v>N/A</v>
          </cell>
          <cell r="AI40" t="str">
            <v>N/A</v>
          </cell>
          <cell r="AJ40" t="str">
            <v>N/A</v>
          </cell>
          <cell r="AK40" t="str">
            <v>N/A</v>
          </cell>
        </row>
        <row r="41">
          <cell r="A41" t="str">
            <v>Oregon</v>
          </cell>
          <cell r="B41" t="str">
            <v>OR</v>
          </cell>
          <cell r="C41" t="str">
            <v>NEEA</v>
          </cell>
          <cell r="D41">
            <v>562181</v>
          </cell>
          <cell r="E41">
            <v>468346.14299999998</v>
          </cell>
          <cell r="F41">
            <v>521476.364</v>
          </cell>
          <cell r="G41">
            <v>79703.563815996094</v>
          </cell>
          <cell r="H41">
            <v>537330.5665555069</v>
          </cell>
          <cell r="I41">
            <v>619808</v>
          </cell>
          <cell r="J41">
            <v>510134</v>
          </cell>
          <cell r="K41">
            <v>574822</v>
          </cell>
          <cell r="L41">
            <v>74801</v>
          </cell>
          <cell r="M41">
            <v>574167.3913353784</v>
          </cell>
          <cell r="N41" t="str">
            <v>&lt;Includes 50,512 of C&amp;S</v>
          </cell>
          <cell r="O41">
            <v>6.7175219999999998</v>
          </cell>
          <cell r="P41">
            <v>7.6153380000000004</v>
          </cell>
          <cell r="Q41">
            <v>6.7175219999999998</v>
          </cell>
          <cell r="T41">
            <v>6.8</v>
          </cell>
          <cell r="U41">
            <v>7.6</v>
          </cell>
          <cell r="V41">
            <v>6.8</v>
          </cell>
          <cell r="W41">
            <v>680000</v>
          </cell>
          <cell r="X41">
            <v>680000</v>
          </cell>
          <cell r="AN41">
            <v>0</v>
          </cell>
        </row>
        <row r="42">
          <cell r="A42" t="str">
            <v>Pennsylvania</v>
          </cell>
          <cell r="B42" t="str">
            <v>PA</v>
          </cell>
          <cell r="C42" t="str">
            <v>NEEP</v>
          </cell>
          <cell r="D42">
            <v>1046969</v>
          </cell>
          <cell r="E42">
            <v>1058768</v>
          </cell>
          <cell r="F42">
            <v>1515277</v>
          </cell>
          <cell r="H42">
            <v>1058768</v>
          </cell>
          <cell r="I42">
            <v>1260325</v>
          </cell>
          <cell r="J42">
            <v>797448</v>
          </cell>
          <cell r="K42">
            <v>1057159</v>
          </cell>
          <cell r="M42">
            <v>797448</v>
          </cell>
          <cell r="O42" t="str">
            <v>N/A</v>
          </cell>
          <cell r="P42">
            <v>0.873</v>
          </cell>
          <cell r="Q42">
            <v>0.76214285714285712</v>
          </cell>
          <cell r="T42">
            <v>0.17757999999999999</v>
          </cell>
          <cell r="U42">
            <v>0.89930999999999994</v>
          </cell>
          <cell r="V42">
            <v>0.80707307692307695</v>
          </cell>
          <cell r="W42">
            <v>80707.307692307688</v>
          </cell>
          <cell r="X42">
            <v>80707.307692307688</v>
          </cell>
          <cell r="Z42" t="str">
            <v>N/A</v>
          </cell>
          <cell r="AA42" t="str">
            <v>N/A</v>
          </cell>
          <cell r="AB42" t="str">
            <v>N/A</v>
          </cell>
          <cell r="AC42" t="str">
            <v>N/A</v>
          </cell>
          <cell r="AF42">
            <v>0</v>
          </cell>
          <cell r="AG42" t="str">
            <v>N/A</v>
          </cell>
          <cell r="AH42" t="str">
            <v>N/A</v>
          </cell>
          <cell r="AI42" t="str">
            <v>N/A</v>
          </cell>
          <cell r="AJ42" t="str">
            <v>N/A</v>
          </cell>
          <cell r="AK42" t="str">
            <v>N/A</v>
          </cell>
          <cell r="AN42">
            <v>0</v>
          </cell>
          <cell r="AO42" t="str">
            <v>N/A</v>
          </cell>
          <cell r="AV42">
            <v>0</v>
          </cell>
          <cell r="AW42" t="str">
            <v>N/A</v>
          </cell>
        </row>
        <row r="43">
          <cell r="A43" t="str">
            <v>Rhode Island</v>
          </cell>
          <cell r="B43" t="str">
            <v>RI</v>
          </cell>
          <cell r="C43" t="str">
            <v>NEEP</v>
          </cell>
          <cell r="D43">
            <v>250388</v>
          </cell>
          <cell r="E43">
            <v>214329</v>
          </cell>
          <cell r="H43">
            <v>214329</v>
          </cell>
          <cell r="I43">
            <v>234076</v>
          </cell>
          <cell r="J43">
            <v>232032</v>
          </cell>
          <cell r="M43">
            <v>232032</v>
          </cell>
          <cell r="N43" t="str">
            <v>&lt;They have a weird note about line losses</v>
          </cell>
          <cell r="O43">
            <v>4.1782000000000004</v>
          </cell>
          <cell r="Q43">
            <v>4.1782000000000004</v>
          </cell>
          <cell r="T43">
            <v>4.5999999999999996</v>
          </cell>
          <cell r="V43">
            <v>4.5999999999999996</v>
          </cell>
          <cell r="W43">
            <v>459999.99999999994</v>
          </cell>
          <cell r="X43">
            <v>459999.99999999994</v>
          </cell>
          <cell r="Z43" t="str">
            <v>N/A</v>
          </cell>
          <cell r="AA43" t="str">
            <v>N/A</v>
          </cell>
          <cell r="AB43" t="str">
            <v>N/A</v>
          </cell>
          <cell r="AC43" t="str">
            <v>N/A</v>
          </cell>
          <cell r="AH43" t="str">
            <v>N/A</v>
          </cell>
          <cell r="AI43" t="str">
            <v>N/A</v>
          </cell>
          <cell r="AJ43" t="str">
            <v>N/A</v>
          </cell>
          <cell r="AK43" t="str">
            <v>N/A</v>
          </cell>
          <cell r="AP43" t="str">
            <v>N/A</v>
          </cell>
          <cell r="AQ43" t="str">
            <v>N/A</v>
          </cell>
          <cell r="AR43" t="str">
            <v>N/A</v>
          </cell>
          <cell r="AS43" t="str">
            <v>N/A</v>
          </cell>
        </row>
        <row r="44">
          <cell r="A44" t="str">
            <v>South Carolina</v>
          </cell>
          <cell r="B44" t="str">
            <v>SC</v>
          </cell>
          <cell r="C44" t="str">
            <v>SEEA</v>
          </cell>
          <cell r="D44">
            <v>352299</v>
          </cell>
          <cell r="H44">
            <v>304919.15631637065</v>
          </cell>
          <cell r="I44">
            <v>1089888</v>
          </cell>
          <cell r="M44">
            <v>304919.15631637065</v>
          </cell>
          <cell r="Q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 t="str">
            <v>South Dakota</v>
          </cell>
          <cell r="B45" t="str">
            <v>SD</v>
          </cell>
          <cell r="C45" t="str">
            <v>MEEA</v>
          </cell>
          <cell r="D45">
            <v>23467</v>
          </cell>
          <cell r="E45" t="str">
            <v>N/A</v>
          </cell>
          <cell r="F45">
            <v>41257</v>
          </cell>
          <cell r="H45">
            <v>35708.445474283224</v>
          </cell>
          <cell r="I45">
            <v>31410</v>
          </cell>
          <cell r="K45">
            <v>36715</v>
          </cell>
          <cell r="M45">
            <v>29936.95444769043</v>
          </cell>
          <cell r="N45" t="str">
            <v>&lt;Includes DR</v>
          </cell>
          <cell r="O45" t="str">
            <v>N/A</v>
          </cell>
          <cell r="P45">
            <v>0.7</v>
          </cell>
          <cell r="Q45">
            <v>0.61111111111111105</v>
          </cell>
          <cell r="U45">
            <v>0.4</v>
          </cell>
          <cell r="V45">
            <v>0.35897435897435903</v>
          </cell>
          <cell r="W45">
            <v>35897.435897435906</v>
          </cell>
          <cell r="X45">
            <v>35897.435897435906</v>
          </cell>
          <cell r="Z45" t="str">
            <v>N/A</v>
          </cell>
          <cell r="AA45" t="str">
            <v>N/A</v>
          </cell>
          <cell r="AB45" t="str">
            <v>N/A</v>
          </cell>
          <cell r="AC45" t="str">
            <v>N/A</v>
          </cell>
          <cell r="AH45" t="str">
            <v>N/A</v>
          </cell>
          <cell r="AI45" t="str">
            <v>N/A</v>
          </cell>
          <cell r="AJ45" t="str">
            <v>N/A</v>
          </cell>
          <cell r="AK45" t="str">
            <v>N/A</v>
          </cell>
          <cell r="AP45" t="str">
            <v>N/A</v>
          </cell>
          <cell r="AQ45" t="str">
            <v>N/A</v>
          </cell>
          <cell r="AR45" t="str">
            <v>N/A</v>
          </cell>
          <cell r="AS45" t="str">
            <v>N/A</v>
          </cell>
        </row>
        <row r="46">
          <cell r="A46" t="str">
            <v>Tennessee</v>
          </cell>
          <cell r="B46" t="str">
            <v>TN</v>
          </cell>
          <cell r="C46" t="str">
            <v>SEEA</v>
          </cell>
          <cell r="D46">
            <v>226798</v>
          </cell>
          <cell r="G46">
            <v>219442.03818567999</v>
          </cell>
          <cell r="H46">
            <v>189929.80719196575</v>
          </cell>
          <cell r="I46">
            <v>219443</v>
          </cell>
          <cell r="L46">
            <v>209512</v>
          </cell>
          <cell r="M46">
            <v>189929.80719196575</v>
          </cell>
          <cell r="Q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>Texas</v>
          </cell>
          <cell r="B47" t="str">
            <v>TX</v>
          </cell>
          <cell r="C47" t="str">
            <v>SPEER</v>
          </cell>
          <cell r="D47">
            <v>903120</v>
          </cell>
          <cell r="F47">
            <v>595115.07999999996</v>
          </cell>
          <cell r="G47">
            <v>225351</v>
          </cell>
          <cell r="H47">
            <v>740430.48675627634</v>
          </cell>
          <cell r="I47">
            <v>882111</v>
          </cell>
          <cell r="K47">
            <v>935568</v>
          </cell>
          <cell r="M47">
            <v>800892.92743221705</v>
          </cell>
          <cell r="Q47">
            <v>0</v>
          </cell>
          <cell r="V47">
            <v>0</v>
          </cell>
          <cell r="W47">
            <v>0</v>
          </cell>
          <cell r="X47">
            <v>0</v>
          </cell>
          <cell r="Z47" t="str">
            <v>N/A</v>
          </cell>
          <cell r="AA47" t="str">
            <v>N/A</v>
          </cell>
          <cell r="AB47" t="str">
            <v>N/A</v>
          </cell>
          <cell r="AC47" t="str">
            <v>N/A</v>
          </cell>
          <cell r="AH47" t="str">
            <v>N/A</v>
          </cell>
          <cell r="AI47" t="str">
            <v>N/A</v>
          </cell>
          <cell r="AJ47" t="str">
            <v>N/A</v>
          </cell>
          <cell r="AK47" t="str">
            <v>N/A</v>
          </cell>
          <cell r="AP47" t="str">
            <v>N/A</v>
          </cell>
          <cell r="AQ47" t="str">
            <v>N/A</v>
          </cell>
          <cell r="AR47" t="str">
            <v>N/A</v>
          </cell>
          <cell r="AS47" t="str">
            <v>N/A</v>
          </cell>
        </row>
        <row r="48">
          <cell r="A48" t="str">
            <v>Utah</v>
          </cell>
          <cell r="B48" t="str">
            <v>UT</v>
          </cell>
          <cell r="C48" t="str">
            <v>SWEEP</v>
          </cell>
          <cell r="D48">
            <v>229573</v>
          </cell>
          <cell r="E48">
            <v>232299</v>
          </cell>
          <cell r="F48">
            <v>308497</v>
          </cell>
          <cell r="H48">
            <v>232299</v>
          </cell>
          <cell r="I48">
            <v>297830</v>
          </cell>
          <cell r="J48">
            <v>254907</v>
          </cell>
          <cell r="K48">
            <v>343650</v>
          </cell>
          <cell r="M48">
            <v>254907</v>
          </cell>
          <cell r="N48" t="str">
            <v>&lt;Includes some C&amp;S but no figure given</v>
          </cell>
          <cell r="O48">
            <v>8.27</v>
          </cell>
          <cell r="P48">
            <v>10.3375</v>
          </cell>
          <cell r="Q48">
            <v>8.27</v>
          </cell>
          <cell r="T48">
            <v>8.9</v>
          </cell>
          <cell r="V48">
            <v>8.9</v>
          </cell>
          <cell r="W48">
            <v>890000</v>
          </cell>
          <cell r="X48">
            <v>890000</v>
          </cell>
          <cell r="Z48" t="str">
            <v>N/A</v>
          </cell>
          <cell r="AA48" t="str">
            <v>N/A</v>
          </cell>
          <cell r="AB48" t="str">
            <v>N/A</v>
          </cell>
          <cell r="AC48" t="str">
            <v>N/A</v>
          </cell>
          <cell r="AH48" t="str">
            <v>N/A</v>
          </cell>
          <cell r="AI48" t="str">
            <v>N/A</v>
          </cell>
          <cell r="AJ48" t="str">
            <v>N/A</v>
          </cell>
          <cell r="AK48" t="str">
            <v>N/A</v>
          </cell>
          <cell r="AP48" t="str">
            <v>N/A</v>
          </cell>
          <cell r="AQ48" t="str">
            <v>N/A</v>
          </cell>
          <cell r="AR48" t="str">
            <v>N/A</v>
          </cell>
          <cell r="AS48" t="str">
            <v>N/A</v>
          </cell>
        </row>
        <row r="49">
          <cell r="A49" t="str">
            <v>Vermont</v>
          </cell>
          <cell r="B49" t="str">
            <v>VT</v>
          </cell>
          <cell r="C49" t="str">
            <v>NEEP</v>
          </cell>
          <cell r="D49">
            <v>111151</v>
          </cell>
          <cell r="E49">
            <v>138318</v>
          </cell>
          <cell r="H49">
            <v>138318</v>
          </cell>
          <cell r="I49">
            <v>135683</v>
          </cell>
          <cell r="J49">
            <v>183722</v>
          </cell>
          <cell r="M49">
            <v>183722</v>
          </cell>
          <cell r="O49">
            <v>0.75522</v>
          </cell>
          <cell r="Q49">
            <v>0.75522</v>
          </cell>
          <cell r="T49">
            <v>0.7</v>
          </cell>
          <cell r="U49">
            <v>0.7</v>
          </cell>
          <cell r="V49">
            <v>0.7</v>
          </cell>
          <cell r="W49">
            <v>70000</v>
          </cell>
          <cell r="X49">
            <v>287410</v>
          </cell>
          <cell r="Z49" t="str">
            <v>N/A</v>
          </cell>
          <cell r="AA49" t="str">
            <v>N/A</v>
          </cell>
          <cell r="AB49" t="str">
            <v>N/A</v>
          </cell>
          <cell r="AC49" t="str">
            <v>N/A</v>
          </cell>
          <cell r="AE49">
            <v>124584</v>
          </cell>
          <cell r="AF49">
            <v>217410</v>
          </cell>
          <cell r="AH49" t="str">
            <v>N/A</v>
          </cell>
          <cell r="AI49" t="str">
            <v>N/A</v>
          </cell>
          <cell r="AJ49" t="str">
            <v>N/A</v>
          </cell>
          <cell r="AK49" t="str">
            <v>N/A</v>
          </cell>
          <cell r="AP49">
            <v>0.5</v>
          </cell>
          <cell r="AQ49" t="str">
            <v>N/A</v>
          </cell>
          <cell r="AR49">
            <v>0.5</v>
          </cell>
          <cell r="AS49" t="str">
            <v>N/A</v>
          </cell>
        </row>
        <row r="50">
          <cell r="A50" t="str">
            <v>Virginia</v>
          </cell>
          <cell r="B50" t="str">
            <v>VA</v>
          </cell>
          <cell r="C50" t="str">
            <v>SEEA</v>
          </cell>
          <cell r="D50">
            <v>115027</v>
          </cell>
          <cell r="G50">
            <v>1188.13276898</v>
          </cell>
          <cell r="H50">
            <v>99557.295915126553</v>
          </cell>
          <cell r="I50">
            <v>231776</v>
          </cell>
          <cell r="L50">
            <v>635.1</v>
          </cell>
          <cell r="M50">
            <v>99557.295915126553</v>
          </cell>
          <cell r="Q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Washington</v>
          </cell>
          <cell r="B51" t="str">
            <v>WA</v>
          </cell>
          <cell r="C51" t="str">
            <v>NEEA</v>
          </cell>
          <cell r="D51">
            <v>862551</v>
          </cell>
          <cell r="E51">
            <v>964707</v>
          </cell>
          <cell r="G51">
            <v>454514.52161895402</v>
          </cell>
          <cell r="H51">
            <v>1358094.9587100453</v>
          </cell>
          <cell r="I51">
            <v>949785</v>
          </cell>
          <cell r="K51">
            <v>934769</v>
          </cell>
          <cell r="L51">
            <v>461886</v>
          </cell>
          <cell r="M51">
            <v>1195606.4247204298</v>
          </cell>
          <cell r="N51" t="str">
            <v>&lt;At least 3/4 at meter, some gen. Excludes utilities with fewer than 25,000 retail customers, who account for about 15 percent of total retail load.</v>
          </cell>
          <cell r="O51">
            <v>5.7651789999999998</v>
          </cell>
          <cell r="Q51">
            <v>5.7651789999999998</v>
          </cell>
          <cell r="S51" t="str">
            <v>Includes only IOUs</v>
          </cell>
          <cell r="U51">
            <v>5.61</v>
          </cell>
          <cell r="V51">
            <v>5.0346153846153854</v>
          </cell>
          <cell r="W51">
            <v>503461.53846153856</v>
          </cell>
          <cell r="X51">
            <v>503461.53846153856</v>
          </cell>
        </row>
        <row r="52">
          <cell r="A52" t="str">
            <v>West Virginia</v>
          </cell>
          <cell r="B52" t="str">
            <v>WV</v>
          </cell>
          <cell r="C52" t="str">
            <v>No affiliation</v>
          </cell>
          <cell r="D52">
            <v>84920</v>
          </cell>
          <cell r="E52">
            <v>57925</v>
          </cell>
          <cell r="F52">
            <v>74879</v>
          </cell>
          <cell r="H52">
            <v>57925</v>
          </cell>
          <cell r="I52">
            <v>74877</v>
          </cell>
          <cell r="J52">
            <v>69770</v>
          </cell>
          <cell r="K52">
            <v>102011</v>
          </cell>
          <cell r="M52">
            <v>69770</v>
          </cell>
          <cell r="O52" t="str">
            <v>-</v>
          </cell>
          <cell r="P52" t="str">
            <v>-</v>
          </cell>
          <cell r="Q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Z52" t="str">
            <v>N/A</v>
          </cell>
          <cell r="AA52" t="str">
            <v>N/A</v>
          </cell>
          <cell r="AB52" t="str">
            <v>N/A</v>
          </cell>
          <cell r="AC52" t="str">
            <v>N/A</v>
          </cell>
          <cell r="AH52" t="str">
            <v>N/A</v>
          </cell>
          <cell r="AI52" t="str">
            <v>N/A</v>
          </cell>
          <cell r="AJ52" t="str">
            <v>N/A</v>
          </cell>
          <cell r="AK52" t="str">
            <v>N/A</v>
          </cell>
          <cell r="AP52" t="str">
            <v>N/A</v>
          </cell>
          <cell r="AQ52" t="str">
            <v>N/A</v>
          </cell>
          <cell r="AR52" t="str">
            <v>N/A</v>
          </cell>
          <cell r="AS52" t="str">
            <v>N/A</v>
          </cell>
        </row>
        <row r="53">
          <cell r="A53" t="str">
            <v>Wisconsin</v>
          </cell>
          <cell r="B53" t="str">
            <v>WI</v>
          </cell>
          <cell r="C53" t="str">
            <v>MEEA</v>
          </cell>
          <cell r="D53">
            <v>698325</v>
          </cell>
          <cell r="E53">
            <v>424177</v>
          </cell>
          <cell r="F53">
            <v>596652</v>
          </cell>
          <cell r="H53">
            <v>424177</v>
          </cell>
          <cell r="I53">
            <v>636921</v>
          </cell>
          <cell r="J53">
            <v>460743</v>
          </cell>
          <cell r="K53">
            <v>696954</v>
          </cell>
          <cell r="M53">
            <v>460743</v>
          </cell>
          <cell r="O53">
            <v>19.2</v>
          </cell>
          <cell r="P53">
            <v>25.9</v>
          </cell>
          <cell r="Q53">
            <v>19.2</v>
          </cell>
          <cell r="T53">
            <v>13.6</v>
          </cell>
          <cell r="U53">
            <v>18.399999999999999</v>
          </cell>
          <cell r="V53">
            <v>13.6</v>
          </cell>
          <cell r="W53">
            <v>1360000</v>
          </cell>
          <cell r="X53">
            <v>1360000</v>
          </cell>
          <cell r="Z53" t="str">
            <v>N/A</v>
          </cell>
          <cell r="AA53" t="str">
            <v>N/A</v>
          </cell>
          <cell r="AB53" t="str">
            <v>N/A</v>
          </cell>
          <cell r="AC53" t="str">
            <v>N/A</v>
          </cell>
          <cell r="AH53" t="str">
            <v>N/A</v>
          </cell>
          <cell r="AI53" t="str">
            <v>N/A</v>
          </cell>
          <cell r="AJ53" t="str">
            <v>N/A</v>
          </cell>
          <cell r="AK53" t="str">
            <v>N/A</v>
          </cell>
          <cell r="AP53" t="str">
            <v>N/A</v>
          </cell>
          <cell r="AQ53" t="str">
            <v>N/A</v>
          </cell>
          <cell r="AR53" t="str">
            <v>N/A</v>
          </cell>
          <cell r="AS53" t="str">
            <v>N/A</v>
          </cell>
        </row>
        <row r="54">
          <cell r="A54" t="str">
            <v>Wyoming</v>
          </cell>
          <cell r="B54" t="str">
            <v>WY</v>
          </cell>
          <cell r="C54" t="str">
            <v>SWEEP</v>
          </cell>
          <cell r="D54">
            <v>34763</v>
          </cell>
          <cell r="E54">
            <v>41264.9</v>
          </cell>
          <cell r="G54">
            <v>6691.9970300000004</v>
          </cell>
          <cell r="H54">
            <v>47056.906473078998</v>
          </cell>
          <cell r="I54">
            <v>43289</v>
          </cell>
          <cell r="J54">
            <v>40868.038999999997</v>
          </cell>
          <cell r="L54">
            <v>5406</v>
          </cell>
          <cell r="M54">
            <v>46274.038999999997</v>
          </cell>
          <cell r="Q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Virgin Islands</v>
          </cell>
          <cell r="B55" t="str">
            <v>USVI</v>
          </cell>
          <cell r="H55">
            <v>0</v>
          </cell>
          <cell r="I55" t="str">
            <v>-</v>
          </cell>
          <cell r="M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Puerto Rico</v>
          </cell>
          <cell r="B56" t="str">
            <v>PR</v>
          </cell>
          <cell r="H56">
            <v>0</v>
          </cell>
          <cell r="I56" t="str">
            <v>-</v>
          </cell>
          <cell r="M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A57" t="str">
            <v>Guam</v>
          </cell>
          <cell r="B57" t="str">
            <v>GU</v>
          </cell>
          <cell r="H57">
            <v>0</v>
          </cell>
          <cell r="I57" t="str">
            <v>-</v>
          </cell>
          <cell r="M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BPA &amp; NEEA</v>
          </cell>
          <cell r="B58" t="str">
            <v>BPA/NEEA</v>
          </cell>
          <cell r="C58" t="str">
            <v>N/A</v>
          </cell>
        </row>
        <row r="59">
          <cell r="N59" t="str">
            <v>increase over 2016</v>
          </cell>
        </row>
        <row r="60">
          <cell r="A60" t="str">
            <v>U.S. Total</v>
          </cell>
          <cell r="H60">
            <v>25417008.368823439</v>
          </cell>
          <cell r="M60">
            <v>27274907.915814064</v>
          </cell>
          <cell r="N60">
            <v>7.3096704381209923E-2</v>
          </cell>
          <cell r="Q60">
            <v>340.8883424399279</v>
          </cell>
          <cell r="V60">
            <v>360.76254415755915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2018 State</v>
          </cell>
          <cell r="C1" t="str">
            <v>Approx. annual electric savings target 
(2016-2020)</v>
          </cell>
          <cell r="D1" t="str">
            <v>Cost cap</v>
          </cell>
          <cell r="E1" t="str">
            <v>Natural gas</v>
          </cell>
          <cell r="F1" t="str">
            <v>2018 
EERS
Score
(3 pts.)</v>
          </cell>
          <cell r="V1" t="str">
            <v>2016 State</v>
          </cell>
          <cell r="W1" t="str">
            <v>Approx. annual electric savings target 
(2015-2020)</v>
          </cell>
          <cell r="X1" t="str">
            <v>Approx. % electric retail sales covered by EERS</v>
          </cell>
          <cell r="Y1" t="str">
            <v>Cost cap</v>
          </cell>
          <cell r="Z1" t="str">
            <v>Natural gas</v>
          </cell>
          <cell r="AA1" t="str">
            <v>2016 
EERS
Score
(3 pts.)</v>
          </cell>
        </row>
        <row r="2">
          <cell r="B2" t="str">
            <v>Massachusetts</v>
          </cell>
          <cell r="C2">
            <v>2.9000000000000001E-2</v>
          </cell>
          <cell r="D2"/>
          <cell r="E2" t="str">
            <v>•</v>
          </cell>
          <cell r="F2">
            <v>3</v>
          </cell>
          <cell r="V2" t="str">
            <v>Massachusetts</v>
          </cell>
          <cell r="W2">
            <v>2.9000000000000001E-2</v>
          </cell>
          <cell r="X2">
            <v>0.86243767078815992</v>
          </cell>
          <cell r="Y2"/>
          <cell r="Z2" t="str">
            <v>•</v>
          </cell>
          <cell r="AA2">
            <v>3</v>
          </cell>
        </row>
        <row r="3">
          <cell r="B3" t="str">
            <v>Rhode Island</v>
          </cell>
          <cell r="C3">
            <v>2.5999999999999999E-2</v>
          </cell>
          <cell r="D3"/>
          <cell r="E3" t="str">
            <v>•</v>
          </cell>
          <cell r="F3">
            <v>3</v>
          </cell>
          <cell r="V3" t="str">
            <v>Rhode Island</v>
          </cell>
          <cell r="W3">
            <v>2.5999999999999999E-2</v>
          </cell>
          <cell r="X3">
            <v>0.99459696646178741</v>
          </cell>
          <cell r="Y3"/>
          <cell r="Z3" t="str">
            <v>•</v>
          </cell>
          <cell r="AA3">
            <v>3</v>
          </cell>
        </row>
        <row r="4">
          <cell r="B4" t="str">
            <v>Arizona</v>
          </cell>
          <cell r="C4">
            <v>2.5000000000000001E-2</v>
          </cell>
          <cell r="D4"/>
          <cell r="E4" t="str">
            <v>•</v>
          </cell>
          <cell r="F4">
            <v>3</v>
          </cell>
          <cell r="V4" t="str">
            <v>Arizona</v>
          </cell>
          <cell r="W4">
            <v>2.5000000000000001E-2</v>
          </cell>
          <cell r="X4">
            <v>0.56256896549182234</v>
          </cell>
          <cell r="Y4"/>
          <cell r="Z4" t="str">
            <v>•</v>
          </cell>
          <cell r="AA4">
            <v>3</v>
          </cell>
        </row>
        <row r="5">
          <cell r="B5" t="str">
            <v>Maine</v>
          </cell>
          <cell r="C5">
            <v>2.4E-2</v>
          </cell>
          <cell r="D5"/>
          <cell r="E5" t="str">
            <v>•</v>
          </cell>
          <cell r="F5">
            <v>2.5</v>
          </cell>
          <cell r="V5" t="str">
            <v>Maine</v>
          </cell>
          <cell r="W5">
            <v>2.4E-2</v>
          </cell>
          <cell r="X5">
            <v>1</v>
          </cell>
          <cell r="Y5"/>
          <cell r="Z5" t="str">
            <v>•</v>
          </cell>
          <cell r="AA5">
            <v>3</v>
          </cell>
        </row>
        <row r="6">
          <cell r="B6" t="str">
            <v>Vermont</v>
          </cell>
          <cell r="C6">
            <v>2.1000000000000001E-2</v>
          </cell>
          <cell r="D6"/>
          <cell r="E6" t="str">
            <v>•</v>
          </cell>
          <cell r="F6">
            <v>2.5</v>
          </cell>
          <cell r="V6" t="str">
            <v>Vermont</v>
          </cell>
          <cell r="W6">
            <v>2.1000000000000001E-2</v>
          </cell>
          <cell r="X6">
            <v>1</v>
          </cell>
          <cell r="Y6"/>
          <cell r="Z6" t="str">
            <v>•</v>
          </cell>
          <cell r="AA6">
            <v>3</v>
          </cell>
        </row>
        <row r="7">
          <cell r="B7" t="str">
            <v>New York</v>
          </cell>
          <cell r="C7">
            <v>0.02</v>
          </cell>
          <cell r="D7"/>
          <cell r="E7" t="str">
            <v>•</v>
          </cell>
          <cell r="F7">
            <v>2.5</v>
          </cell>
          <cell r="V7" t="str">
            <v>Maryland</v>
          </cell>
          <cell r="W7">
            <v>0.02</v>
          </cell>
          <cell r="X7">
            <v>1</v>
          </cell>
          <cell r="Y7"/>
          <cell r="Z7"/>
          <cell r="AA7">
            <v>2.5</v>
          </cell>
        </row>
        <row r="8">
          <cell r="B8" t="str">
            <v>Maryland</v>
          </cell>
          <cell r="C8">
            <v>0.02</v>
          </cell>
          <cell r="D8"/>
          <cell r="E8"/>
          <cell r="F8">
            <v>2</v>
          </cell>
          <cell r="V8" t="str">
            <v>Connecticut</v>
          </cell>
          <cell r="W8">
            <v>1.4999999999999999E-2</v>
          </cell>
          <cell r="X8">
            <v>0.93248453818354549</v>
          </cell>
          <cell r="Y8"/>
          <cell r="Z8" t="str">
            <v>•</v>
          </cell>
          <cell r="AA8">
            <v>2</v>
          </cell>
        </row>
        <row r="9">
          <cell r="B9" t="str">
            <v>Illinois</v>
          </cell>
          <cell r="C9">
            <v>1.7000000000000001E-2</v>
          </cell>
          <cell r="D9" t="str">
            <v>•</v>
          </cell>
          <cell r="E9" t="str">
            <v>•</v>
          </cell>
          <cell r="F9">
            <v>2</v>
          </cell>
          <cell r="V9" t="str">
            <v>Minnesota</v>
          </cell>
          <cell r="W9">
            <v>1.4999999999999999E-2</v>
          </cell>
          <cell r="X9">
            <v>0.86</v>
          </cell>
          <cell r="Y9"/>
          <cell r="Z9" t="str">
            <v>•</v>
          </cell>
          <cell r="AA9">
            <v>2</v>
          </cell>
        </row>
        <row r="10">
          <cell r="B10" t="str">
            <v>Connecticut</v>
          </cell>
          <cell r="C10">
            <v>1.4999999999999999E-2</v>
          </cell>
          <cell r="D10"/>
          <cell r="E10" t="str">
            <v>•</v>
          </cell>
          <cell r="F10">
            <v>2</v>
          </cell>
          <cell r="V10" t="str">
            <v>Washington</v>
          </cell>
          <cell r="W10">
            <v>1.4999999999999999E-2</v>
          </cell>
          <cell r="X10">
            <v>0.78949825889899949</v>
          </cell>
          <cell r="Y10"/>
          <cell r="Z10"/>
          <cell r="AA10">
            <v>1.5</v>
          </cell>
        </row>
        <row r="11">
          <cell r="B11" t="str">
            <v>Minnesota</v>
          </cell>
          <cell r="C11">
            <v>1.4999999999999999E-2</v>
          </cell>
          <cell r="D11"/>
          <cell r="E11" t="str">
            <v>•</v>
          </cell>
          <cell r="F11">
            <v>2</v>
          </cell>
          <cell r="V11" t="str">
            <v>Hawaii</v>
          </cell>
          <cell r="W11">
            <v>1.4E-2</v>
          </cell>
          <cell r="X11">
            <v>1.0000102393693513</v>
          </cell>
          <cell r="Y11"/>
          <cell r="Z11"/>
          <cell r="AA11">
            <v>1.5</v>
          </cell>
        </row>
        <row r="12">
          <cell r="B12" t="str">
            <v>New Jersey</v>
          </cell>
          <cell r="C12">
            <v>1.4999999999999999E-2</v>
          </cell>
          <cell r="D12"/>
          <cell r="E12" t="str">
            <v>•</v>
          </cell>
          <cell r="F12">
            <v>2</v>
          </cell>
          <cell r="V12" t="str">
            <v>Colorado</v>
          </cell>
          <cell r="W12">
            <v>1.2999999999999999E-2</v>
          </cell>
          <cell r="X12">
            <v>0.56922077069005272</v>
          </cell>
          <cell r="Y12"/>
          <cell r="Z12" t="str">
            <v>•</v>
          </cell>
          <cell r="AA12">
            <v>1.5</v>
          </cell>
        </row>
        <row r="13">
          <cell r="B13" t="str">
            <v>Washington</v>
          </cell>
          <cell r="C13">
            <v>1.4999999999999999E-2</v>
          </cell>
          <cell r="D13"/>
          <cell r="E13"/>
          <cell r="F13">
            <v>1.5</v>
          </cell>
          <cell r="V13" t="str">
            <v>Oregon</v>
          </cell>
          <cell r="W13">
            <v>1.2999999999999999E-2</v>
          </cell>
          <cell r="X13">
            <v>0.68849940060046044</v>
          </cell>
          <cell r="Y13"/>
          <cell r="Z13" t="str">
            <v>•</v>
          </cell>
          <cell r="AA13">
            <v>1.5</v>
          </cell>
        </row>
        <row r="14">
          <cell r="B14" t="str">
            <v>Colorado</v>
          </cell>
          <cell r="C14">
            <v>1.6E-2</v>
          </cell>
          <cell r="D14"/>
          <cell r="E14" t="str">
            <v>•</v>
          </cell>
          <cell r="F14">
            <v>2</v>
          </cell>
          <cell r="V14" t="str">
            <v>California</v>
          </cell>
          <cell r="W14">
            <v>1.2E-2</v>
          </cell>
          <cell r="X14">
            <v>0.7819868580189191</v>
          </cell>
          <cell r="Y14"/>
          <cell r="Z14" t="str">
            <v>•</v>
          </cell>
          <cell r="AA14">
            <v>1.5</v>
          </cell>
        </row>
        <row r="15">
          <cell r="B15" t="str">
            <v>Oregon</v>
          </cell>
          <cell r="C15">
            <v>1.2999999999999999E-2</v>
          </cell>
          <cell r="D15"/>
          <cell r="E15" t="str">
            <v>•</v>
          </cell>
          <cell r="F15">
            <v>1.5</v>
          </cell>
          <cell r="V15" t="str">
            <v>Iowa</v>
          </cell>
          <cell r="W15">
            <v>1.2E-2</v>
          </cell>
          <cell r="X15">
            <v>0.74338330263693619</v>
          </cell>
          <cell r="Y15"/>
          <cell r="Z15" t="str">
            <v>•</v>
          </cell>
          <cell r="AA15">
            <v>1.5</v>
          </cell>
        </row>
        <row r="16">
          <cell r="B16" t="str">
            <v>California</v>
          </cell>
          <cell r="C16">
            <v>0.01</v>
          </cell>
          <cell r="D16"/>
          <cell r="E16" t="str">
            <v>•</v>
          </cell>
          <cell r="F16">
            <v>1.5</v>
          </cell>
          <cell r="V16" t="str">
            <v>Michigan</v>
          </cell>
          <cell r="W16">
            <v>0.01</v>
          </cell>
          <cell r="X16">
            <v>1</v>
          </cell>
          <cell r="Y16" t="str">
            <v>•</v>
          </cell>
          <cell r="Z16" t="str">
            <v>•</v>
          </cell>
          <cell r="AA16">
            <v>1.5</v>
          </cell>
        </row>
        <row r="17">
          <cell r="B17" t="str">
            <v>Michigan</v>
          </cell>
          <cell r="C17">
            <v>0.01</v>
          </cell>
          <cell r="D17"/>
          <cell r="E17" t="str">
            <v>•</v>
          </cell>
          <cell r="F17">
            <v>1.5</v>
          </cell>
          <cell r="V17" t="str">
            <v>New Hampshire</v>
          </cell>
          <cell r="W17">
            <v>0.01</v>
          </cell>
          <cell r="X17">
            <v>1</v>
          </cell>
          <cell r="Y17"/>
          <cell r="Z17" t="str">
            <v>•</v>
          </cell>
          <cell r="AA17">
            <v>1.5</v>
          </cell>
        </row>
        <row r="18">
          <cell r="B18" t="str">
            <v>New Hampshire</v>
          </cell>
          <cell r="C18">
            <v>0.01</v>
          </cell>
          <cell r="D18"/>
          <cell r="E18" t="str">
            <v>•</v>
          </cell>
          <cell r="F18">
            <v>1.5</v>
          </cell>
          <cell r="V18" t="str">
            <v>Arkansas</v>
          </cell>
          <cell r="W18">
            <v>8.9999999999999993E-3</v>
          </cell>
          <cell r="X18">
            <v>0.52629487823431342</v>
          </cell>
          <cell r="Y18"/>
          <cell r="Z18" t="str">
            <v>•</v>
          </cell>
          <cell r="AA18">
            <v>1</v>
          </cell>
        </row>
        <row r="19">
          <cell r="B19" t="str">
            <v>Hawaii</v>
          </cell>
          <cell r="C19">
            <v>1.4E-2</v>
          </cell>
          <cell r="D19"/>
          <cell r="E19"/>
          <cell r="F19">
            <v>1</v>
          </cell>
          <cell r="V19" t="str">
            <v>Wisconsin</v>
          </cell>
          <cell r="W19">
            <v>8.0000000000000002E-3</v>
          </cell>
          <cell r="X19">
            <v>1</v>
          </cell>
          <cell r="Y19" t="str">
            <v>•</v>
          </cell>
          <cell r="Z19" t="str">
            <v>•</v>
          </cell>
          <cell r="AA19">
            <v>1</v>
          </cell>
        </row>
        <row r="20">
          <cell r="B20" t="str">
            <v>Nevada</v>
          </cell>
          <cell r="C20">
            <v>1.0999999999999999E-2</v>
          </cell>
          <cell r="D20"/>
          <cell r="E20"/>
          <cell r="F20">
            <v>1</v>
          </cell>
          <cell r="V20" t="str">
            <v>New York</v>
          </cell>
          <cell r="W20">
            <v>7.0000000000000001E-3</v>
          </cell>
          <cell r="X20">
            <v>1</v>
          </cell>
          <cell r="Y20"/>
          <cell r="Z20" t="str">
            <v>•</v>
          </cell>
          <cell r="AA20">
            <v>1</v>
          </cell>
        </row>
        <row r="21">
          <cell r="B21" t="str">
            <v>Ohio</v>
          </cell>
          <cell r="C21">
            <v>0.01</v>
          </cell>
          <cell r="D21"/>
          <cell r="E21"/>
          <cell r="F21">
            <v>1</v>
          </cell>
          <cell r="V21" t="str">
            <v>Illinois</v>
          </cell>
          <cell r="W21">
            <v>6.4999999999999997E-3</v>
          </cell>
          <cell r="X21">
            <v>0.89452757648857872</v>
          </cell>
          <cell r="Y21" t="str">
            <v>•</v>
          </cell>
          <cell r="Z21" t="str">
            <v>•</v>
          </cell>
          <cell r="AA21">
            <v>1</v>
          </cell>
        </row>
        <row r="22">
          <cell r="B22" t="str">
            <v>Arkansas</v>
          </cell>
          <cell r="C22">
            <v>1.2E-2</v>
          </cell>
          <cell r="D22"/>
          <cell r="E22" t="str">
            <v>•</v>
          </cell>
          <cell r="F22">
            <v>1.5</v>
          </cell>
          <cell r="V22" t="str">
            <v>Pennsylvania</v>
          </cell>
          <cell r="W22">
            <v>8.0000000000000002E-3</v>
          </cell>
          <cell r="X22">
            <v>0.96597165277777775</v>
          </cell>
          <cell r="Y22" t="str">
            <v>•</v>
          </cell>
          <cell r="Z22"/>
          <cell r="AA22">
            <v>0.5</v>
          </cell>
        </row>
        <row r="23">
          <cell r="B23" t="str">
            <v>Wisconsin</v>
          </cell>
          <cell r="C23">
            <v>8.0000000000000002E-3</v>
          </cell>
          <cell r="D23" t="str">
            <v>•</v>
          </cell>
          <cell r="E23" t="str">
            <v>•</v>
          </cell>
          <cell r="F23">
            <v>1</v>
          </cell>
          <cell r="V23" t="str">
            <v>New Mexico</v>
          </cell>
          <cell r="W23">
            <v>6.0000000000000001E-3</v>
          </cell>
          <cell r="X23">
            <v>0.67680100738573201</v>
          </cell>
          <cell r="Y23"/>
          <cell r="Z23"/>
          <cell r="AA23">
            <v>0.5</v>
          </cell>
        </row>
        <row r="24">
          <cell r="B24" t="str">
            <v>Iowa</v>
          </cell>
          <cell r="C24">
            <v>6.0000000000000001E-3</v>
          </cell>
          <cell r="D24"/>
          <cell r="E24" t="str">
            <v>•</v>
          </cell>
          <cell r="F24">
            <v>1</v>
          </cell>
          <cell r="V24" t="str">
            <v>Ohio</v>
          </cell>
          <cell r="W24">
            <v>6.0000000000000001E-3</v>
          </cell>
          <cell r="X24">
            <v>0.89</v>
          </cell>
          <cell r="Y24"/>
          <cell r="Z24"/>
          <cell r="AA24">
            <v>0.5</v>
          </cell>
        </row>
        <row r="25">
          <cell r="B25" t="str">
            <v>Pennsylvania</v>
          </cell>
          <cell r="C25">
            <v>8.0000000000000002E-3</v>
          </cell>
          <cell r="D25" t="str">
            <v>•</v>
          </cell>
          <cell r="E25"/>
          <cell r="F25">
            <v>0.5</v>
          </cell>
          <cell r="V25" t="str">
            <v>Nevada</v>
          </cell>
          <cell r="W25">
            <v>4.0000000000000001E-3</v>
          </cell>
          <cell r="X25">
            <v>0.62083715841918208</v>
          </cell>
          <cell r="Y25"/>
          <cell r="Z25"/>
          <cell r="AA25">
            <v>0</v>
          </cell>
        </row>
        <row r="26">
          <cell r="B26" t="str">
            <v>New Mexico</v>
          </cell>
          <cell r="C26">
            <v>6.0000000000000001E-3</v>
          </cell>
          <cell r="D26"/>
          <cell r="E26"/>
          <cell r="F26">
            <v>0.5</v>
          </cell>
          <cell r="V26" t="str">
            <v>North Carolina</v>
          </cell>
          <cell r="W26">
            <v>4.0000000000000001E-3</v>
          </cell>
          <cell r="X26">
            <v>0.99222445263656289</v>
          </cell>
          <cell r="Y26"/>
          <cell r="Z26"/>
          <cell r="AA26">
            <v>0</v>
          </cell>
        </row>
        <row r="27">
          <cell r="B27" t="str">
            <v>North Carolina</v>
          </cell>
          <cell r="C27">
            <v>4.0000000000000001E-3</v>
          </cell>
          <cell r="D27"/>
          <cell r="E27"/>
          <cell r="F27">
            <v>0</v>
          </cell>
          <cell r="V27" t="str">
            <v>Texas</v>
          </cell>
          <cell r="W27">
            <v>1E-3</v>
          </cell>
          <cell r="X27">
            <v>0.70409054470173649</v>
          </cell>
          <cell r="Y27" t="str">
            <v>•</v>
          </cell>
          <cell r="Z27"/>
          <cell r="AA27">
            <v>0</v>
          </cell>
        </row>
        <row r="28">
          <cell r="B28" t="str">
            <v>Texas</v>
          </cell>
          <cell r="C28">
            <v>2E-3</v>
          </cell>
          <cell r="D28" t="str">
            <v>•</v>
          </cell>
          <cell r="E28"/>
          <cell r="F28">
            <v>0</v>
          </cell>
          <cell r="V28" t="str">
            <v>Alabama</v>
          </cell>
          <cell r="AA28">
            <v>0</v>
          </cell>
        </row>
        <row r="29">
          <cell r="B29" t="str">
            <v>Alabama</v>
          </cell>
          <cell r="F29">
            <v>0</v>
          </cell>
          <cell r="V29" t="str">
            <v>Alaska</v>
          </cell>
          <cell r="AA29">
            <v>0</v>
          </cell>
        </row>
        <row r="30">
          <cell r="B30" t="str">
            <v>Alaska</v>
          </cell>
          <cell r="F30">
            <v>0</v>
          </cell>
          <cell r="V30" t="str">
            <v>Delaware</v>
          </cell>
          <cell r="AA30">
            <v>0</v>
          </cell>
        </row>
        <row r="31">
          <cell r="B31" t="str">
            <v>Delaware</v>
          </cell>
          <cell r="F31">
            <v>0</v>
          </cell>
          <cell r="V31" t="str">
            <v>District of Columbia</v>
          </cell>
          <cell r="AA31">
            <v>0</v>
          </cell>
        </row>
        <row r="32">
          <cell r="B32" t="str">
            <v>District of Columbia</v>
          </cell>
          <cell r="F32">
            <v>0</v>
          </cell>
          <cell r="V32" t="str">
            <v>Florida</v>
          </cell>
          <cell r="AA32">
            <v>0</v>
          </cell>
        </row>
        <row r="33">
          <cell r="B33" t="str">
            <v>Florida</v>
          </cell>
          <cell r="F33">
            <v>0</v>
          </cell>
          <cell r="V33" t="str">
            <v>Georgia</v>
          </cell>
          <cell r="AA33">
            <v>0</v>
          </cell>
        </row>
        <row r="34">
          <cell r="B34" t="str">
            <v>Georgia</v>
          </cell>
          <cell r="F34">
            <v>0</v>
          </cell>
          <cell r="V34" t="str">
            <v>Guam</v>
          </cell>
          <cell r="AA34">
            <v>0</v>
          </cell>
        </row>
        <row r="35">
          <cell r="B35" t="str">
            <v>Guam</v>
          </cell>
          <cell r="F35">
            <v>0</v>
          </cell>
          <cell r="V35" t="str">
            <v>Idaho</v>
          </cell>
          <cell r="AA35">
            <v>0</v>
          </cell>
        </row>
        <row r="36">
          <cell r="B36" t="str">
            <v>Idaho</v>
          </cell>
          <cell r="F36">
            <v>0</v>
          </cell>
          <cell r="V36" t="str">
            <v>Indiana</v>
          </cell>
          <cell r="AA36">
            <v>0</v>
          </cell>
        </row>
        <row r="37">
          <cell r="B37" t="str">
            <v>Indiana</v>
          </cell>
          <cell r="F37">
            <v>0</v>
          </cell>
          <cell r="V37" t="str">
            <v>Kansas</v>
          </cell>
          <cell r="AA37">
            <v>0</v>
          </cell>
        </row>
        <row r="38">
          <cell r="B38" t="str">
            <v>Kansas</v>
          </cell>
          <cell r="F38">
            <v>0</v>
          </cell>
          <cell r="V38" t="str">
            <v>Kentucky</v>
          </cell>
          <cell r="AA38">
            <v>0</v>
          </cell>
        </row>
        <row r="39">
          <cell r="B39" t="str">
            <v>Kentucky</v>
          </cell>
          <cell r="F39">
            <v>0</v>
          </cell>
          <cell r="V39" t="str">
            <v>Louisiana</v>
          </cell>
          <cell r="AA39">
            <v>0</v>
          </cell>
        </row>
        <row r="40">
          <cell r="B40" t="str">
            <v>Louisiana</v>
          </cell>
          <cell r="F40">
            <v>0</v>
          </cell>
          <cell r="V40" t="str">
            <v>Mississippi</v>
          </cell>
          <cell r="AA40">
            <v>0</v>
          </cell>
        </row>
        <row r="41">
          <cell r="B41" t="str">
            <v>Mississippi</v>
          </cell>
          <cell r="F41">
            <v>0</v>
          </cell>
          <cell r="V41" t="str">
            <v>Missouri</v>
          </cell>
          <cell r="AA41">
            <v>0</v>
          </cell>
        </row>
        <row r="42">
          <cell r="B42" t="str">
            <v>Missouri</v>
          </cell>
          <cell r="F42">
            <v>0</v>
          </cell>
          <cell r="V42" t="str">
            <v>Montana</v>
          </cell>
          <cell r="AA42">
            <v>0</v>
          </cell>
        </row>
        <row r="43">
          <cell r="B43" t="str">
            <v>Montana</v>
          </cell>
          <cell r="F43">
            <v>0</v>
          </cell>
          <cell r="V43" t="str">
            <v>Nebraska</v>
          </cell>
          <cell r="AA43">
            <v>0</v>
          </cell>
        </row>
        <row r="44">
          <cell r="B44" t="str">
            <v>Nebraska</v>
          </cell>
          <cell r="F44">
            <v>0</v>
          </cell>
          <cell r="V44" t="str">
            <v>New Jersey</v>
          </cell>
          <cell r="AA44">
            <v>0</v>
          </cell>
        </row>
        <row r="45">
          <cell r="B45" t="str">
            <v>North Dakota</v>
          </cell>
          <cell r="F45">
            <v>0</v>
          </cell>
          <cell r="V45" t="str">
            <v>North Dakota</v>
          </cell>
          <cell r="AA45">
            <v>0</v>
          </cell>
        </row>
        <row r="46">
          <cell r="B46" t="str">
            <v>Ohio</v>
          </cell>
          <cell r="F46">
            <v>0</v>
          </cell>
          <cell r="V46" t="str">
            <v>Ohio</v>
          </cell>
          <cell r="AA46">
            <v>0</v>
          </cell>
        </row>
        <row r="47">
          <cell r="B47" t="str">
            <v>Oklahoma</v>
          </cell>
          <cell r="F47">
            <v>0</v>
          </cell>
          <cell r="V47" t="str">
            <v>Oklahoma</v>
          </cell>
          <cell r="AA47">
            <v>0</v>
          </cell>
        </row>
        <row r="48">
          <cell r="B48" t="str">
            <v>Puerto Rico</v>
          </cell>
          <cell r="F48">
            <v>0</v>
          </cell>
          <cell r="V48" t="str">
            <v>Puerto Rico</v>
          </cell>
          <cell r="AA48">
            <v>0</v>
          </cell>
        </row>
        <row r="49">
          <cell r="B49" t="str">
            <v>South Carolina</v>
          </cell>
          <cell r="F49">
            <v>0</v>
          </cell>
          <cell r="V49" t="str">
            <v>South Carolina</v>
          </cell>
          <cell r="AA49">
            <v>0</v>
          </cell>
        </row>
        <row r="50">
          <cell r="B50" t="str">
            <v>South Dakota</v>
          </cell>
          <cell r="F50">
            <v>0</v>
          </cell>
          <cell r="V50" t="str">
            <v>South Dakota</v>
          </cell>
          <cell r="AA50">
            <v>0</v>
          </cell>
        </row>
        <row r="51">
          <cell r="B51" t="str">
            <v>Tennessee</v>
          </cell>
          <cell r="F51">
            <v>0</v>
          </cell>
          <cell r="V51" t="str">
            <v>Tennessee</v>
          </cell>
          <cell r="AA51">
            <v>0</v>
          </cell>
        </row>
        <row r="52">
          <cell r="B52" t="str">
            <v>Utah</v>
          </cell>
          <cell r="F52">
            <v>0</v>
          </cell>
          <cell r="V52" t="str">
            <v>Utah</v>
          </cell>
          <cell r="AA52">
            <v>0</v>
          </cell>
        </row>
        <row r="53">
          <cell r="B53" t="str">
            <v>Virgin Islands</v>
          </cell>
          <cell r="F53">
            <v>0</v>
          </cell>
          <cell r="V53" t="str">
            <v>Virgin Islands</v>
          </cell>
          <cell r="AA53">
            <v>0</v>
          </cell>
        </row>
        <row r="54">
          <cell r="B54" t="str">
            <v>Virginia</v>
          </cell>
          <cell r="F54">
            <v>0</v>
          </cell>
          <cell r="V54" t="str">
            <v>Virginia</v>
          </cell>
          <cell r="AA54">
            <v>0</v>
          </cell>
        </row>
        <row r="55">
          <cell r="B55" t="str">
            <v>West Virginia</v>
          </cell>
          <cell r="F55">
            <v>0</v>
          </cell>
          <cell r="V55" t="str">
            <v>West Virginia</v>
          </cell>
          <cell r="AA55">
            <v>0</v>
          </cell>
        </row>
        <row r="56">
          <cell r="B56" t="str">
            <v>Wyoming</v>
          </cell>
          <cell r="F56">
            <v>0</v>
          </cell>
          <cell r="V56" t="str">
            <v>Wyoming</v>
          </cell>
          <cell r="AA56">
            <v>0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Utility Scores"/>
      <sheetName val="BudgCharts"/>
      <sheetName val="EERSCharts"/>
      <sheetName val="ElecSaveCharts"/>
      <sheetName val="GasSaveCharts"/>
      <sheetName val="BudgPerCap"/>
      <sheetName val="Appendix Data"/>
      <sheetName val="Summary"/>
      <sheetName val="Budg Spend Comp"/>
      <sheetName val="Budgets and Spending"/>
      <sheetName val="Savings"/>
      <sheetName val="Sales Revenue Customers"/>
      <sheetName val="EERS"/>
      <sheetName val="Decoup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A4" t="str">
            <v>Alabama</v>
          </cell>
          <cell r="B4" t="str">
            <v>AL</v>
          </cell>
          <cell r="C4" t="str">
            <v>SEEA</v>
          </cell>
          <cell r="D4">
            <v>69537</v>
          </cell>
          <cell r="G4">
            <v>69537</v>
          </cell>
          <cell r="L4">
            <v>0</v>
          </cell>
        </row>
        <row r="5">
          <cell r="A5" t="str">
            <v>Alaska</v>
          </cell>
          <cell r="B5" t="str">
            <v>AK</v>
          </cell>
          <cell r="C5" t="str">
            <v>No affiliation</v>
          </cell>
          <cell r="D5">
            <v>1276</v>
          </cell>
          <cell r="G5">
            <v>1276</v>
          </cell>
          <cell r="L5">
            <v>0</v>
          </cell>
        </row>
        <row r="6">
          <cell r="A6" t="str">
            <v>Arizona</v>
          </cell>
          <cell r="B6" t="str">
            <v>AZ</v>
          </cell>
          <cell r="C6" t="str">
            <v>SWEEP</v>
          </cell>
          <cell r="D6">
            <v>928484</v>
          </cell>
          <cell r="E6">
            <v>1028378</v>
          </cell>
          <cell r="G6">
            <v>1028378</v>
          </cell>
          <cell r="H6">
            <v>1244884</v>
          </cell>
          <cell r="J6">
            <v>1.68</v>
          </cell>
          <cell r="L6">
            <v>1.68</v>
          </cell>
        </row>
        <row r="7">
          <cell r="A7" t="str">
            <v>Arkansas</v>
          </cell>
          <cell r="B7" t="str">
            <v>AR</v>
          </cell>
          <cell r="C7" t="str">
            <v>SEEA</v>
          </cell>
          <cell r="D7">
            <v>63677</v>
          </cell>
          <cell r="G7">
            <v>63677</v>
          </cell>
          <cell r="H7">
            <v>133149</v>
          </cell>
          <cell r="J7">
            <v>1.7</v>
          </cell>
          <cell r="L7">
            <v>1.7</v>
          </cell>
          <cell r="M7">
            <v>3.3</v>
          </cell>
        </row>
        <row r="8">
          <cell r="A8" t="str">
            <v>California</v>
          </cell>
          <cell r="B8" t="str">
            <v>CA</v>
          </cell>
          <cell r="C8" t="str">
            <v>No affiliation</v>
          </cell>
          <cell r="D8">
            <v>3399300</v>
          </cell>
          <cell r="G8">
            <v>3399300</v>
          </cell>
          <cell r="H8">
            <v>2296248</v>
          </cell>
          <cell r="J8">
            <v>33.838000000000001</v>
          </cell>
          <cell r="L8">
            <v>33.838000000000001</v>
          </cell>
          <cell r="M8">
            <v>26.439</v>
          </cell>
        </row>
        <row r="9">
          <cell r="A9" t="str">
            <v>Colorado</v>
          </cell>
          <cell r="B9" t="str">
            <v>CO</v>
          </cell>
          <cell r="C9" t="str">
            <v>SWEEP</v>
          </cell>
          <cell r="D9">
            <v>347132</v>
          </cell>
          <cell r="G9">
            <v>347132</v>
          </cell>
          <cell r="H9">
            <v>419240</v>
          </cell>
          <cell r="J9">
            <v>5.2</v>
          </cell>
          <cell r="L9">
            <v>5.2</v>
          </cell>
          <cell r="M9">
            <v>4.8</v>
          </cell>
        </row>
        <row r="10">
          <cell r="A10" t="str">
            <v>Connecticut</v>
          </cell>
          <cell r="B10" t="str">
            <v>CT</v>
          </cell>
          <cell r="C10" t="str">
            <v>NEEP</v>
          </cell>
          <cell r="D10">
            <v>378836</v>
          </cell>
          <cell r="E10">
            <v>394265.59299999999</v>
          </cell>
          <cell r="G10">
            <v>394265.59299999999</v>
          </cell>
          <cell r="H10">
            <v>322103</v>
          </cell>
          <cell r="I10">
            <v>3.2160000000000002</v>
          </cell>
          <cell r="L10">
            <v>3.2160000000000002</v>
          </cell>
          <cell r="M10">
            <v>3.7</v>
          </cell>
        </row>
        <row r="11">
          <cell r="A11" t="str">
            <v>Delaware</v>
          </cell>
          <cell r="B11" t="str">
            <v>DE</v>
          </cell>
          <cell r="C11" t="str">
            <v>NEEP</v>
          </cell>
          <cell r="D11">
            <v>0</v>
          </cell>
          <cell r="E11">
            <v>20477.86</v>
          </cell>
          <cell r="G11">
            <v>20477.86</v>
          </cell>
          <cell r="H11">
            <v>9389</v>
          </cell>
          <cell r="J11">
            <v>7.9708000000000001E-2</v>
          </cell>
          <cell r="L11">
            <v>7.9708000000000001E-2</v>
          </cell>
          <cell r="M11">
            <v>6.54E-2</v>
          </cell>
        </row>
        <row r="12">
          <cell r="A12" t="str">
            <v>District of Columbia</v>
          </cell>
          <cell r="B12" t="str">
            <v>DC</v>
          </cell>
          <cell r="C12" t="str">
            <v>NEEP</v>
          </cell>
          <cell r="D12">
            <v>0</v>
          </cell>
          <cell r="G12">
            <v>0</v>
          </cell>
          <cell r="H12">
            <v>19715</v>
          </cell>
          <cell r="L12">
            <v>0</v>
          </cell>
          <cell r="M12">
            <v>4.8000000000000001E-2</v>
          </cell>
        </row>
        <row r="13">
          <cell r="A13" t="str">
            <v>Florida</v>
          </cell>
          <cell r="B13" t="str">
            <v>FL</v>
          </cell>
          <cell r="C13" t="str">
            <v>SEEA</v>
          </cell>
          <cell r="D13">
            <v>583171</v>
          </cell>
          <cell r="G13">
            <v>583171</v>
          </cell>
          <cell r="L13">
            <v>0</v>
          </cell>
        </row>
        <row r="14">
          <cell r="A14" t="str">
            <v>Georgia</v>
          </cell>
          <cell r="B14" t="str">
            <v>GA</v>
          </cell>
          <cell r="C14" t="str">
            <v>SEEA</v>
          </cell>
          <cell r="D14">
            <v>152771</v>
          </cell>
          <cell r="G14">
            <v>152771</v>
          </cell>
          <cell r="L14">
            <v>0</v>
          </cell>
        </row>
        <row r="15">
          <cell r="A15" t="str">
            <v>Hawaii</v>
          </cell>
          <cell r="B15" t="str">
            <v>HI</v>
          </cell>
          <cell r="C15" t="str">
            <v>No affiliation</v>
          </cell>
          <cell r="D15">
            <v>4463</v>
          </cell>
          <cell r="E15">
            <v>130108</v>
          </cell>
          <cell r="G15">
            <v>130108</v>
          </cell>
          <cell r="L15">
            <v>0</v>
          </cell>
        </row>
        <row r="16">
          <cell r="A16" t="str">
            <v>Idaho</v>
          </cell>
          <cell r="B16" t="str">
            <v>ID</v>
          </cell>
          <cell r="C16" t="str">
            <v>NEEA</v>
          </cell>
          <cell r="D16">
            <v>189082</v>
          </cell>
          <cell r="G16">
            <v>189082</v>
          </cell>
          <cell r="J16">
            <v>0.28140999999999999</v>
          </cell>
          <cell r="L16">
            <v>0.28140999999999999</v>
          </cell>
        </row>
        <row r="17">
          <cell r="A17" t="str">
            <v>Illinois</v>
          </cell>
          <cell r="B17" t="str">
            <v>IL</v>
          </cell>
          <cell r="C17" t="str">
            <v>MEEA</v>
          </cell>
          <cell r="D17">
            <v>951055</v>
          </cell>
          <cell r="G17">
            <v>951055</v>
          </cell>
          <cell r="H17">
            <v>1300000</v>
          </cell>
          <cell r="J17">
            <v>15.1</v>
          </cell>
          <cell r="L17">
            <v>15.1</v>
          </cell>
          <cell r="M17">
            <v>30.2</v>
          </cell>
        </row>
        <row r="18">
          <cell r="A18" t="str">
            <v>Indiana</v>
          </cell>
          <cell r="B18" t="str">
            <v>IN</v>
          </cell>
          <cell r="C18" t="str">
            <v>MEEA</v>
          </cell>
          <cell r="D18">
            <v>605904</v>
          </cell>
          <cell r="G18">
            <v>605904</v>
          </cell>
          <cell r="J18">
            <v>5.6942159999999999</v>
          </cell>
          <cell r="L18">
            <v>5.6942159999999999</v>
          </cell>
        </row>
        <row r="19">
          <cell r="A19" t="str">
            <v>Iowa</v>
          </cell>
          <cell r="B19" t="str">
            <v>IA</v>
          </cell>
          <cell r="C19" t="str">
            <v>MEEA</v>
          </cell>
          <cell r="D19">
            <v>425165</v>
          </cell>
          <cell r="E19">
            <v>435696.04499999998</v>
          </cell>
          <cell r="F19">
            <v>40268</v>
          </cell>
          <cell r="G19">
            <v>475964.04499999998</v>
          </cell>
          <cell r="J19">
            <v>8.4</v>
          </cell>
          <cell r="L19">
            <v>8.4</v>
          </cell>
          <cell r="M19">
            <v>8.1999999999999993</v>
          </cell>
        </row>
        <row r="20">
          <cell r="A20" t="str">
            <v>Kansas</v>
          </cell>
          <cell r="B20" t="str">
            <v>KS</v>
          </cell>
          <cell r="C20" t="str">
            <v>MEEA</v>
          </cell>
          <cell r="D20">
            <v>23451</v>
          </cell>
          <cell r="E20">
            <v>30918</v>
          </cell>
          <cell r="G20">
            <v>30918</v>
          </cell>
          <cell r="H20">
            <v>30651</v>
          </cell>
          <cell r="J20">
            <v>0.46</v>
          </cell>
          <cell r="L20">
            <v>0.46</v>
          </cell>
          <cell r="M20">
            <v>0.49</v>
          </cell>
        </row>
        <row r="21">
          <cell r="A21" t="str">
            <v>Kentucky</v>
          </cell>
          <cell r="B21" t="str">
            <v>KY</v>
          </cell>
          <cell r="C21" t="str">
            <v>SEEA</v>
          </cell>
          <cell r="D21">
            <v>224585</v>
          </cell>
          <cell r="G21">
            <v>224585</v>
          </cell>
          <cell r="H21">
            <v>208947</v>
          </cell>
          <cell r="L21">
            <v>0</v>
          </cell>
        </row>
        <row r="22">
          <cell r="A22" t="str">
            <v>Louisiana</v>
          </cell>
          <cell r="B22" t="str">
            <v>LA</v>
          </cell>
          <cell r="C22" t="str">
            <v>SEEA</v>
          </cell>
          <cell r="D22">
            <v>0</v>
          </cell>
          <cell r="E22">
            <v>15812.954</v>
          </cell>
          <cell r="G22">
            <v>15812.954</v>
          </cell>
          <cell r="L22">
            <v>0</v>
          </cell>
        </row>
        <row r="23">
          <cell r="A23" t="str">
            <v>Maine</v>
          </cell>
          <cell r="B23" t="str">
            <v>ME</v>
          </cell>
          <cell r="C23" t="str">
            <v>NEEP</v>
          </cell>
          <cell r="D23">
            <v>173934</v>
          </cell>
          <cell r="E23">
            <v>120211</v>
          </cell>
          <cell r="G23">
            <v>120211</v>
          </cell>
          <cell r="H23">
            <v>157631</v>
          </cell>
          <cell r="I23">
            <v>0.25900000000000001</v>
          </cell>
          <cell r="J23">
            <v>0.16</v>
          </cell>
          <cell r="K23">
            <v>0.1</v>
          </cell>
          <cell r="L23">
            <v>0.26</v>
          </cell>
          <cell r="M23">
            <v>0.19</v>
          </cell>
        </row>
        <row r="24">
          <cell r="A24" t="str">
            <v>Maryland</v>
          </cell>
          <cell r="B24" t="str">
            <v>MD</v>
          </cell>
          <cell r="C24" t="str">
            <v>NEEP</v>
          </cell>
          <cell r="D24">
            <v>397748</v>
          </cell>
          <cell r="G24">
            <v>397748</v>
          </cell>
          <cell r="H24">
            <v>738081</v>
          </cell>
          <cell r="I24">
            <v>0.97899999999999998</v>
          </cell>
          <cell r="L24">
            <v>0.97899999999999998</v>
          </cell>
          <cell r="M24">
            <v>1.8</v>
          </cell>
        </row>
        <row r="25">
          <cell r="A25" t="str">
            <v>Massachusetts</v>
          </cell>
          <cell r="B25" t="str">
            <v>MA</v>
          </cell>
          <cell r="C25" t="str">
            <v>NEEP</v>
          </cell>
          <cell r="D25">
            <v>426209</v>
          </cell>
          <cell r="E25">
            <v>789894</v>
          </cell>
          <cell r="G25">
            <v>789894</v>
          </cell>
          <cell r="H25">
            <v>999679</v>
          </cell>
          <cell r="I25">
            <v>15.18</v>
          </cell>
          <cell r="L25">
            <v>15.18</v>
          </cell>
          <cell r="M25">
            <v>23.3</v>
          </cell>
        </row>
        <row r="26">
          <cell r="A26" t="str">
            <v>Michigan</v>
          </cell>
          <cell r="B26" t="str">
            <v>MI</v>
          </cell>
          <cell r="C26" t="str">
            <v>MEEA</v>
          </cell>
          <cell r="D26">
            <v>853250</v>
          </cell>
          <cell r="E26">
            <v>1000437</v>
          </cell>
          <cell r="G26">
            <v>1000437</v>
          </cell>
          <cell r="H26">
            <v>1164924</v>
          </cell>
          <cell r="J26">
            <v>39.200000000000003</v>
          </cell>
          <cell r="L26">
            <v>39.200000000000003</v>
          </cell>
          <cell r="M26">
            <v>43.8</v>
          </cell>
        </row>
        <row r="27">
          <cell r="A27" t="str">
            <v>Minnesota</v>
          </cell>
          <cell r="B27" t="str">
            <v>MN</v>
          </cell>
          <cell r="C27" t="str">
            <v>MEEA</v>
          </cell>
          <cell r="D27">
            <v>708621</v>
          </cell>
          <cell r="E27">
            <v>818512.20000000007</v>
          </cell>
          <cell r="G27">
            <v>818512.20000000007</v>
          </cell>
          <cell r="H27">
            <v>809100</v>
          </cell>
          <cell r="J27">
            <v>27.99</v>
          </cell>
          <cell r="L27">
            <v>27.99</v>
          </cell>
          <cell r="M27">
            <v>27.56</v>
          </cell>
        </row>
        <row r="28">
          <cell r="A28" t="str">
            <v>Mississippi</v>
          </cell>
          <cell r="B28" t="str">
            <v>MS</v>
          </cell>
          <cell r="C28" t="str">
            <v>SEEA</v>
          </cell>
          <cell r="D28">
            <v>66913</v>
          </cell>
          <cell r="G28">
            <v>66913</v>
          </cell>
          <cell r="L28">
            <v>0</v>
          </cell>
        </row>
        <row r="29">
          <cell r="A29" t="str">
            <v>Missouri</v>
          </cell>
          <cell r="B29" t="str">
            <v>MO</v>
          </cell>
          <cell r="C29" t="str">
            <v>MEEA</v>
          </cell>
          <cell r="D29">
            <v>369438</v>
          </cell>
          <cell r="G29">
            <v>369438</v>
          </cell>
          <cell r="H29">
            <v>74035</v>
          </cell>
          <cell r="L29">
            <v>0</v>
          </cell>
        </row>
        <row r="30">
          <cell r="A30" t="str">
            <v>Montana</v>
          </cell>
          <cell r="B30" t="str">
            <v>MT</v>
          </cell>
          <cell r="C30" t="str">
            <v>NEEA</v>
          </cell>
          <cell r="D30">
            <v>70647</v>
          </cell>
          <cell r="E30">
            <v>80592</v>
          </cell>
          <cell r="G30">
            <v>80592</v>
          </cell>
          <cell r="H30">
            <v>67421</v>
          </cell>
          <cell r="J30">
            <v>1.6</v>
          </cell>
          <cell r="L30">
            <v>1.6</v>
          </cell>
          <cell r="M30">
            <v>1.2</v>
          </cell>
        </row>
        <row r="31">
          <cell r="A31" t="str">
            <v>Nebraska</v>
          </cell>
          <cell r="B31" t="str">
            <v>NE</v>
          </cell>
          <cell r="C31" t="str">
            <v>MEEA</v>
          </cell>
          <cell r="D31">
            <v>64390</v>
          </cell>
          <cell r="E31">
            <v>80000</v>
          </cell>
          <cell r="G31">
            <v>80000</v>
          </cell>
          <cell r="H31">
            <v>86557</v>
          </cell>
          <cell r="L31">
            <v>0</v>
          </cell>
        </row>
        <row r="32">
          <cell r="A32" t="str">
            <v>Nevada</v>
          </cell>
          <cell r="B32" t="str">
            <v>NV</v>
          </cell>
          <cell r="C32" t="str">
            <v>SWEEP</v>
          </cell>
          <cell r="D32">
            <v>299541</v>
          </cell>
          <cell r="E32">
            <v>250371.9</v>
          </cell>
          <cell r="F32">
            <v>187</v>
          </cell>
          <cell r="G32">
            <v>250558.9</v>
          </cell>
          <cell r="J32">
            <v>0.84599999999999997</v>
          </cell>
          <cell r="L32">
            <v>0.84599999999999997</v>
          </cell>
        </row>
        <row r="33">
          <cell r="A33" t="str">
            <v>New Hampshire</v>
          </cell>
          <cell r="B33" t="str">
            <v>NH</v>
          </cell>
          <cell r="C33" t="str">
            <v>NEEP</v>
          </cell>
          <cell r="D33">
            <v>60146</v>
          </cell>
          <cell r="E33">
            <v>69408.900000000009</v>
          </cell>
          <cell r="G33">
            <v>69408.900000000009</v>
          </cell>
          <cell r="H33">
            <v>70524.900000000009</v>
          </cell>
          <cell r="I33">
            <v>0.93799999999999994</v>
          </cell>
          <cell r="J33">
            <v>0.89800000000000002</v>
          </cell>
          <cell r="L33">
            <v>0.89800000000000002</v>
          </cell>
          <cell r="M33">
            <v>1.42</v>
          </cell>
        </row>
        <row r="34">
          <cell r="A34" t="str">
            <v>New Jersey</v>
          </cell>
          <cell r="B34" t="str">
            <v>NJ</v>
          </cell>
          <cell r="C34" t="str">
            <v>NEEP</v>
          </cell>
          <cell r="D34">
            <v>77268</v>
          </cell>
          <cell r="E34">
            <v>530453</v>
          </cell>
          <cell r="G34">
            <v>530453</v>
          </cell>
          <cell r="H34">
            <v>473332</v>
          </cell>
          <cell r="J34">
            <v>10.3</v>
          </cell>
          <cell r="L34">
            <v>10.3</v>
          </cell>
          <cell r="M34">
            <v>7.4</v>
          </cell>
        </row>
        <row r="35">
          <cell r="A35" t="str">
            <v>New Mexico</v>
          </cell>
          <cell r="B35" t="str">
            <v>NM</v>
          </cell>
          <cell r="C35" t="str">
            <v>SWEEP</v>
          </cell>
          <cell r="D35">
            <v>115037</v>
          </cell>
          <cell r="E35">
            <v>106891</v>
          </cell>
          <cell r="G35">
            <v>106891</v>
          </cell>
          <cell r="J35">
            <v>0.4</v>
          </cell>
          <cell r="L35">
            <v>0.4</v>
          </cell>
        </row>
        <row r="36">
          <cell r="A36" t="str">
            <v>New York</v>
          </cell>
          <cell r="B36" t="str">
            <v>NY</v>
          </cell>
          <cell r="C36" t="str">
            <v>NEEP</v>
          </cell>
          <cell r="D36">
            <v>1514781</v>
          </cell>
          <cell r="E36">
            <v>1791302</v>
          </cell>
          <cell r="G36">
            <v>1791302</v>
          </cell>
          <cell r="H36">
            <v>1072728</v>
          </cell>
          <cell r="I36">
            <v>27.068000000000001</v>
          </cell>
          <cell r="J36">
            <v>27.24</v>
          </cell>
          <cell r="L36">
            <v>27.24</v>
          </cell>
          <cell r="M36">
            <v>23.2</v>
          </cell>
        </row>
        <row r="37">
          <cell r="A37" t="str">
            <v>North Carolina</v>
          </cell>
          <cell r="B37" t="str">
            <v>NC</v>
          </cell>
          <cell r="C37" t="str">
            <v>SEEA</v>
          </cell>
          <cell r="D37">
            <v>506906</v>
          </cell>
          <cell r="E37">
            <v>514195</v>
          </cell>
          <cell r="G37">
            <v>514195</v>
          </cell>
          <cell r="H37">
            <v>678603</v>
          </cell>
          <cell r="L37">
            <v>0</v>
          </cell>
          <cell r="M37">
            <v>1.1000000000000001</v>
          </cell>
        </row>
        <row r="38">
          <cell r="A38" t="str">
            <v>North Dakota</v>
          </cell>
          <cell r="B38" t="str">
            <v>ND</v>
          </cell>
          <cell r="C38" t="str">
            <v>MEEA</v>
          </cell>
          <cell r="D38">
            <v>9491</v>
          </cell>
          <cell r="G38">
            <v>9491</v>
          </cell>
          <cell r="L38">
            <v>0</v>
          </cell>
        </row>
        <row r="39">
          <cell r="A39" t="str">
            <v>Ohio</v>
          </cell>
          <cell r="B39" t="str">
            <v>OH</v>
          </cell>
          <cell r="C39" t="str">
            <v>MEEA</v>
          </cell>
          <cell r="D39">
            <v>1880629</v>
          </cell>
          <cell r="G39">
            <v>1880629</v>
          </cell>
          <cell r="L39">
            <v>0</v>
          </cell>
        </row>
        <row r="40">
          <cell r="A40" t="str">
            <v>Oklahoma</v>
          </cell>
          <cell r="B40" t="str">
            <v>OK</v>
          </cell>
          <cell r="C40" t="str">
            <v>SPEER</v>
          </cell>
          <cell r="D40">
            <v>117826</v>
          </cell>
          <cell r="G40">
            <v>117826</v>
          </cell>
          <cell r="H40">
            <v>93378</v>
          </cell>
          <cell r="J40">
            <v>0.12</v>
          </cell>
          <cell r="L40">
            <v>0.12</v>
          </cell>
          <cell r="M40">
            <v>0.22</v>
          </cell>
        </row>
        <row r="41">
          <cell r="A41" t="str">
            <v>Oregon</v>
          </cell>
          <cell r="B41" t="str">
            <v>OR</v>
          </cell>
          <cell r="C41" t="str">
            <v>NEEA</v>
          </cell>
          <cell r="D41">
            <v>461069</v>
          </cell>
          <cell r="E41">
            <v>414862.12900000002</v>
          </cell>
          <cell r="F41">
            <v>50349</v>
          </cell>
          <cell r="G41">
            <v>465211.12900000002</v>
          </cell>
          <cell r="H41">
            <v>463024.47600000002</v>
          </cell>
          <cell r="J41">
            <v>4.84</v>
          </cell>
          <cell r="L41">
            <v>4.84</v>
          </cell>
          <cell r="M41">
            <v>5.92</v>
          </cell>
        </row>
        <row r="42">
          <cell r="A42" t="str">
            <v>Pennsylvania</v>
          </cell>
          <cell r="B42" t="str">
            <v>PA</v>
          </cell>
          <cell r="C42" t="str">
            <v>NEEP</v>
          </cell>
          <cell r="D42">
            <v>1553739</v>
          </cell>
          <cell r="G42">
            <v>1553739</v>
          </cell>
          <cell r="L42">
            <v>0</v>
          </cell>
        </row>
        <row r="43">
          <cell r="A43" t="str">
            <v>Rhode Island</v>
          </cell>
          <cell r="B43" t="str">
            <v>RI</v>
          </cell>
          <cell r="C43" t="str">
            <v>NEEP</v>
          </cell>
          <cell r="D43">
            <v>96008</v>
          </cell>
          <cell r="E43">
            <v>96009</v>
          </cell>
          <cell r="G43">
            <v>96009</v>
          </cell>
          <cell r="H43">
            <v>119666</v>
          </cell>
          <cell r="I43">
            <v>1.19</v>
          </cell>
          <cell r="J43">
            <v>1.19</v>
          </cell>
          <cell r="L43">
            <v>1.19</v>
          </cell>
          <cell r="M43">
            <v>2.298</v>
          </cell>
        </row>
        <row r="44">
          <cell r="A44" t="str">
            <v>South Carolina</v>
          </cell>
          <cell r="B44" t="str">
            <v>SC</v>
          </cell>
          <cell r="C44" t="str">
            <v>SEEA</v>
          </cell>
          <cell r="D44">
            <v>255110</v>
          </cell>
          <cell r="G44">
            <v>255110</v>
          </cell>
          <cell r="H44">
            <v>351925</v>
          </cell>
          <cell r="L44">
            <v>0</v>
          </cell>
        </row>
        <row r="45">
          <cell r="A45" t="str">
            <v>South Dakota</v>
          </cell>
          <cell r="B45" t="str">
            <v>SD</v>
          </cell>
          <cell r="C45" t="str">
            <v>MEEA</v>
          </cell>
          <cell r="D45">
            <v>7029</v>
          </cell>
          <cell r="E45">
            <v>20532</v>
          </cell>
          <cell r="G45">
            <v>20532</v>
          </cell>
          <cell r="H45">
            <v>29475</v>
          </cell>
          <cell r="J45">
            <v>0.40400000000000003</v>
          </cell>
          <cell r="L45">
            <v>0.40400000000000003</v>
          </cell>
          <cell r="M45">
            <v>0.19700000000000001</v>
          </cell>
        </row>
        <row r="46">
          <cell r="A46" t="str">
            <v>Tennessee</v>
          </cell>
          <cell r="B46" t="str">
            <v>TN</v>
          </cell>
          <cell r="C46" t="str">
            <v>SEEA</v>
          </cell>
          <cell r="D46">
            <v>333563</v>
          </cell>
          <cell r="G46">
            <v>333563</v>
          </cell>
          <cell r="H46">
            <v>302493</v>
          </cell>
          <cell r="L46">
            <v>0</v>
          </cell>
        </row>
        <row r="47">
          <cell r="A47" t="str">
            <v>Texas</v>
          </cell>
          <cell r="B47" t="str">
            <v>TX</v>
          </cell>
          <cell r="C47" t="str">
            <v>SPEER</v>
          </cell>
          <cell r="D47">
            <v>721445</v>
          </cell>
          <cell r="G47">
            <v>721445</v>
          </cell>
          <cell r="L47">
            <v>0</v>
          </cell>
        </row>
        <row r="48">
          <cell r="A48" t="str">
            <v>Utah</v>
          </cell>
          <cell r="B48" t="str">
            <v>UT</v>
          </cell>
          <cell r="C48" t="str">
            <v>SWEEP</v>
          </cell>
          <cell r="D48">
            <v>245308</v>
          </cell>
          <cell r="G48">
            <v>245308</v>
          </cell>
          <cell r="H48">
            <v>176419</v>
          </cell>
          <cell r="J48">
            <v>4.5999999999999996</v>
          </cell>
          <cell r="L48">
            <v>4.5999999999999996</v>
          </cell>
          <cell r="M48">
            <v>4.78</v>
          </cell>
        </row>
        <row r="49">
          <cell r="A49" t="str">
            <v>Vermont</v>
          </cell>
          <cell r="B49" t="str">
            <v>VT</v>
          </cell>
          <cell r="C49" t="str">
            <v>NEEP</v>
          </cell>
          <cell r="D49">
            <v>115866</v>
          </cell>
          <cell r="E49">
            <v>117940</v>
          </cell>
          <cell r="G49">
            <v>117940</v>
          </cell>
          <cell r="H49">
            <v>120751</v>
          </cell>
          <cell r="I49">
            <v>1.1100000000000001</v>
          </cell>
          <cell r="L49">
            <v>1.1100000000000001</v>
          </cell>
          <cell r="M49">
            <v>0.75</v>
          </cell>
        </row>
        <row r="50">
          <cell r="A50" t="str">
            <v>Virginia</v>
          </cell>
          <cell r="B50" t="str">
            <v>VA</v>
          </cell>
          <cell r="C50" t="str">
            <v>SEEA</v>
          </cell>
          <cell r="D50">
            <v>109224</v>
          </cell>
          <cell r="G50">
            <v>109224</v>
          </cell>
          <cell r="L50">
            <v>0</v>
          </cell>
        </row>
        <row r="51">
          <cell r="A51" t="str">
            <v>Washington</v>
          </cell>
          <cell r="B51" t="str">
            <v>WA</v>
          </cell>
          <cell r="C51" t="str">
            <v>NEEA</v>
          </cell>
          <cell r="D51">
            <v>853253</v>
          </cell>
          <cell r="G51">
            <v>853253</v>
          </cell>
          <cell r="H51">
            <v>882578.70000000007</v>
          </cell>
          <cell r="J51">
            <v>7.2</v>
          </cell>
          <cell r="L51">
            <v>7.2</v>
          </cell>
          <cell r="M51">
            <v>6.6</v>
          </cell>
        </row>
        <row r="52">
          <cell r="A52" t="str">
            <v>West Virginia</v>
          </cell>
          <cell r="B52" t="str">
            <v>WV</v>
          </cell>
          <cell r="C52" t="str">
            <v>No affiliation</v>
          </cell>
          <cell r="D52">
            <v>7888</v>
          </cell>
          <cell r="G52">
            <v>7888</v>
          </cell>
          <cell r="L52">
            <v>0</v>
          </cell>
        </row>
        <row r="53">
          <cell r="A53" t="str">
            <v>Wisconsin</v>
          </cell>
          <cell r="B53" t="str">
            <v>WI</v>
          </cell>
          <cell r="C53" t="str">
            <v>MEEA</v>
          </cell>
          <cell r="D53">
            <v>587155</v>
          </cell>
          <cell r="E53">
            <v>286786</v>
          </cell>
          <cell r="F53">
            <v>121435</v>
          </cell>
          <cell r="G53">
            <v>408221</v>
          </cell>
          <cell r="H53">
            <v>649847</v>
          </cell>
          <cell r="J53">
            <v>12.3</v>
          </cell>
          <cell r="L53">
            <v>12.3</v>
          </cell>
          <cell r="M53">
            <v>16.899999999999999</v>
          </cell>
        </row>
        <row r="54">
          <cell r="A54" t="str">
            <v>Wyoming</v>
          </cell>
          <cell r="B54" t="str">
            <v>WY</v>
          </cell>
          <cell r="C54" t="str">
            <v>SWEEP</v>
          </cell>
          <cell r="D54">
            <v>14001</v>
          </cell>
          <cell r="G54">
            <v>14001</v>
          </cell>
          <cell r="L54">
            <v>0</v>
          </cell>
        </row>
        <row r="55">
          <cell r="A55" t="str">
            <v>BPA &amp; NEEA</v>
          </cell>
          <cell r="B55" t="str">
            <v>BPA/NEEA</v>
          </cell>
          <cell r="C55" t="str">
            <v>N/A</v>
          </cell>
          <cell r="G55">
            <v>0</v>
          </cell>
          <cell r="L55">
            <v>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Utility Scores"/>
      <sheetName val="BudgCharts"/>
      <sheetName val="EERSCharts"/>
      <sheetName val="ElecSaveCharts"/>
      <sheetName val="GasSaveCharts"/>
      <sheetName val="BudgPerCap"/>
      <sheetName val="Appendix Data"/>
      <sheetName val="Summary"/>
      <sheetName val="Budg Spend Comp"/>
      <sheetName val="Budgets and Spending"/>
      <sheetName val="Savings"/>
      <sheetName val="Sales Revenue Customers"/>
      <sheetName val="EERS"/>
      <sheetName val="Decoup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A4" t="str">
            <v>Alabama</v>
          </cell>
          <cell r="B4" t="str">
            <v>AL</v>
          </cell>
          <cell r="C4" t="str">
            <v>SEEA</v>
          </cell>
          <cell r="D4">
            <v>69537</v>
          </cell>
          <cell r="G4">
            <v>69537</v>
          </cell>
          <cell r="L4">
            <v>0</v>
          </cell>
        </row>
        <row r="5">
          <cell r="A5" t="str">
            <v>Alaska</v>
          </cell>
          <cell r="B5" t="str">
            <v>AK</v>
          </cell>
          <cell r="C5" t="str">
            <v>No affiliation</v>
          </cell>
          <cell r="D5">
            <v>1276</v>
          </cell>
          <cell r="G5">
            <v>1276</v>
          </cell>
          <cell r="L5">
            <v>0</v>
          </cell>
        </row>
        <row r="6">
          <cell r="A6" t="str">
            <v>Arizona</v>
          </cell>
          <cell r="B6" t="str">
            <v>AZ</v>
          </cell>
          <cell r="C6" t="str">
            <v>SWEEP</v>
          </cell>
          <cell r="D6">
            <v>928484</v>
          </cell>
          <cell r="E6">
            <v>1028378</v>
          </cell>
          <cell r="G6">
            <v>1028378</v>
          </cell>
          <cell r="H6">
            <v>1244884</v>
          </cell>
          <cell r="J6">
            <v>1.68</v>
          </cell>
          <cell r="L6">
            <v>1.68</v>
          </cell>
        </row>
        <row r="7">
          <cell r="A7" t="str">
            <v>Arkansas</v>
          </cell>
          <cell r="B7" t="str">
            <v>AR</v>
          </cell>
          <cell r="C7" t="str">
            <v>SEEA</v>
          </cell>
          <cell r="D7">
            <v>63677</v>
          </cell>
          <cell r="G7">
            <v>63677</v>
          </cell>
          <cell r="H7">
            <v>133149</v>
          </cell>
          <cell r="J7">
            <v>1.7</v>
          </cell>
          <cell r="L7">
            <v>1.7</v>
          </cell>
          <cell r="M7">
            <v>3.3</v>
          </cell>
        </row>
        <row r="8">
          <cell r="A8" t="str">
            <v>California</v>
          </cell>
          <cell r="B8" t="str">
            <v>CA</v>
          </cell>
          <cell r="C8" t="str">
            <v>No affiliation</v>
          </cell>
          <cell r="D8">
            <v>3399300</v>
          </cell>
          <cell r="G8">
            <v>3399300</v>
          </cell>
          <cell r="H8">
            <v>2296248</v>
          </cell>
          <cell r="J8">
            <v>33.838000000000001</v>
          </cell>
          <cell r="L8">
            <v>33.838000000000001</v>
          </cell>
          <cell r="M8">
            <v>26.439</v>
          </cell>
        </row>
        <row r="9">
          <cell r="A9" t="str">
            <v>Colorado</v>
          </cell>
          <cell r="B9" t="str">
            <v>CO</v>
          </cell>
          <cell r="C9" t="str">
            <v>SWEEP</v>
          </cell>
          <cell r="D9">
            <v>347132</v>
          </cell>
          <cell r="G9">
            <v>347132</v>
          </cell>
          <cell r="H9">
            <v>419240</v>
          </cell>
          <cell r="J9">
            <v>5.2</v>
          </cell>
          <cell r="L9">
            <v>5.2</v>
          </cell>
          <cell r="M9">
            <v>4.8</v>
          </cell>
        </row>
        <row r="10">
          <cell r="A10" t="str">
            <v>Connecticut</v>
          </cell>
          <cell r="B10" t="str">
            <v>CT</v>
          </cell>
          <cell r="C10" t="str">
            <v>NEEP</v>
          </cell>
          <cell r="D10">
            <v>378836</v>
          </cell>
          <cell r="E10">
            <v>394265.59299999999</v>
          </cell>
          <cell r="G10">
            <v>394265.59299999999</v>
          </cell>
          <cell r="H10">
            <v>322103</v>
          </cell>
          <cell r="I10">
            <v>3.2160000000000002</v>
          </cell>
          <cell r="L10">
            <v>3.2160000000000002</v>
          </cell>
          <cell r="M10">
            <v>3.7</v>
          </cell>
        </row>
        <row r="11">
          <cell r="A11" t="str">
            <v>Delaware</v>
          </cell>
          <cell r="B11" t="str">
            <v>DE</v>
          </cell>
          <cell r="C11" t="str">
            <v>NEEP</v>
          </cell>
          <cell r="D11">
            <v>0</v>
          </cell>
          <cell r="E11">
            <v>20477.86</v>
          </cell>
          <cell r="G11">
            <v>20477.86</v>
          </cell>
          <cell r="H11">
            <v>9389</v>
          </cell>
          <cell r="J11">
            <v>7.9708000000000001E-2</v>
          </cell>
          <cell r="L11">
            <v>7.9708000000000001E-2</v>
          </cell>
          <cell r="M11">
            <v>6.54E-2</v>
          </cell>
        </row>
        <row r="12">
          <cell r="A12" t="str">
            <v>District of Columbia</v>
          </cell>
          <cell r="B12" t="str">
            <v>DC</v>
          </cell>
          <cell r="C12" t="str">
            <v>NEEP</v>
          </cell>
          <cell r="D12">
            <v>0</v>
          </cell>
          <cell r="G12">
            <v>0</v>
          </cell>
          <cell r="H12">
            <v>19715</v>
          </cell>
          <cell r="L12">
            <v>0</v>
          </cell>
          <cell r="M12">
            <v>4.8000000000000001E-2</v>
          </cell>
        </row>
        <row r="13">
          <cell r="A13" t="str">
            <v>Florida</v>
          </cell>
          <cell r="B13" t="str">
            <v>FL</v>
          </cell>
          <cell r="C13" t="str">
            <v>SEEA</v>
          </cell>
          <cell r="D13">
            <v>583171</v>
          </cell>
          <cell r="G13">
            <v>583171</v>
          </cell>
          <cell r="L13">
            <v>0</v>
          </cell>
        </row>
        <row r="14">
          <cell r="A14" t="str">
            <v>Georgia</v>
          </cell>
          <cell r="B14" t="str">
            <v>GA</v>
          </cell>
          <cell r="C14" t="str">
            <v>SEEA</v>
          </cell>
          <cell r="D14">
            <v>152771</v>
          </cell>
          <cell r="G14">
            <v>152771</v>
          </cell>
          <cell r="L14">
            <v>0</v>
          </cell>
        </row>
        <row r="15">
          <cell r="A15" t="str">
            <v>Hawaii</v>
          </cell>
          <cell r="B15" t="str">
            <v>HI</v>
          </cell>
          <cell r="C15" t="str">
            <v>No affiliation</v>
          </cell>
          <cell r="D15">
            <v>4463</v>
          </cell>
          <cell r="E15">
            <v>130108</v>
          </cell>
          <cell r="G15">
            <v>130108</v>
          </cell>
          <cell r="L15">
            <v>0</v>
          </cell>
        </row>
        <row r="16">
          <cell r="A16" t="str">
            <v>Idaho</v>
          </cell>
          <cell r="B16" t="str">
            <v>ID</v>
          </cell>
          <cell r="C16" t="str">
            <v>NEEA</v>
          </cell>
          <cell r="D16">
            <v>189082</v>
          </cell>
          <cell r="G16">
            <v>189082</v>
          </cell>
          <cell r="J16">
            <v>0.28140999999999999</v>
          </cell>
          <cell r="L16">
            <v>0.28140999999999999</v>
          </cell>
        </row>
        <row r="17">
          <cell r="A17" t="str">
            <v>Illinois</v>
          </cell>
          <cell r="B17" t="str">
            <v>IL</v>
          </cell>
          <cell r="C17" t="str">
            <v>MEEA</v>
          </cell>
          <cell r="D17">
            <v>951055</v>
          </cell>
          <cell r="G17">
            <v>951055</v>
          </cell>
          <cell r="H17">
            <v>1300000</v>
          </cell>
          <cell r="J17">
            <v>15.1</v>
          </cell>
          <cell r="L17">
            <v>15.1</v>
          </cell>
          <cell r="M17">
            <v>30.2</v>
          </cell>
        </row>
        <row r="18">
          <cell r="A18" t="str">
            <v>Indiana</v>
          </cell>
          <cell r="B18" t="str">
            <v>IN</v>
          </cell>
          <cell r="C18" t="str">
            <v>MEEA</v>
          </cell>
          <cell r="D18">
            <v>605904</v>
          </cell>
          <cell r="G18">
            <v>605904</v>
          </cell>
          <cell r="J18">
            <v>5.6942159999999999</v>
          </cell>
          <cell r="L18">
            <v>5.6942159999999999</v>
          </cell>
        </row>
        <row r="19">
          <cell r="A19" t="str">
            <v>Iowa</v>
          </cell>
          <cell r="B19" t="str">
            <v>IA</v>
          </cell>
          <cell r="C19" t="str">
            <v>MEEA</v>
          </cell>
          <cell r="D19">
            <v>425165</v>
          </cell>
          <cell r="E19">
            <v>435696.04499999998</v>
          </cell>
          <cell r="F19">
            <v>40268</v>
          </cell>
          <cell r="G19">
            <v>475964.04499999998</v>
          </cell>
          <cell r="J19">
            <v>8.4</v>
          </cell>
          <cell r="L19">
            <v>8.4</v>
          </cell>
          <cell r="M19">
            <v>8.1999999999999993</v>
          </cell>
        </row>
        <row r="20">
          <cell r="A20" t="str">
            <v>Kansas</v>
          </cell>
          <cell r="B20" t="str">
            <v>KS</v>
          </cell>
          <cell r="C20" t="str">
            <v>MEEA</v>
          </cell>
          <cell r="D20">
            <v>23451</v>
          </cell>
          <cell r="E20">
            <v>30918</v>
          </cell>
          <cell r="G20">
            <v>30918</v>
          </cell>
          <cell r="H20">
            <v>30651</v>
          </cell>
          <cell r="J20">
            <v>0.46</v>
          </cell>
          <cell r="L20">
            <v>0.46</v>
          </cell>
          <cell r="M20">
            <v>0.49</v>
          </cell>
        </row>
        <row r="21">
          <cell r="A21" t="str">
            <v>Kentucky</v>
          </cell>
          <cell r="B21" t="str">
            <v>KY</v>
          </cell>
          <cell r="C21" t="str">
            <v>SEEA</v>
          </cell>
          <cell r="D21">
            <v>224585</v>
          </cell>
          <cell r="G21">
            <v>224585</v>
          </cell>
          <cell r="H21">
            <v>208947</v>
          </cell>
          <cell r="L21">
            <v>0</v>
          </cell>
        </row>
        <row r="22">
          <cell r="A22" t="str">
            <v>Louisiana</v>
          </cell>
          <cell r="B22" t="str">
            <v>LA</v>
          </cell>
          <cell r="C22" t="str">
            <v>SEEA</v>
          </cell>
          <cell r="D22">
            <v>0</v>
          </cell>
          <cell r="E22">
            <v>15812.954</v>
          </cell>
          <cell r="G22">
            <v>15812.954</v>
          </cell>
          <cell r="L22">
            <v>0</v>
          </cell>
        </row>
        <row r="23">
          <cell r="A23" t="str">
            <v>Maine</v>
          </cell>
          <cell r="B23" t="str">
            <v>ME</v>
          </cell>
          <cell r="C23" t="str">
            <v>NEEP</v>
          </cell>
          <cell r="D23">
            <v>173934</v>
          </cell>
          <cell r="E23">
            <v>120211</v>
          </cell>
          <cell r="G23">
            <v>120211</v>
          </cell>
          <cell r="H23">
            <v>157631</v>
          </cell>
          <cell r="I23">
            <v>0.25900000000000001</v>
          </cell>
          <cell r="J23">
            <v>0.16</v>
          </cell>
          <cell r="K23">
            <v>0.1</v>
          </cell>
          <cell r="L23">
            <v>0.26</v>
          </cell>
          <cell r="M23">
            <v>0.19</v>
          </cell>
        </row>
        <row r="24">
          <cell r="A24" t="str">
            <v>Maryland</v>
          </cell>
          <cell r="B24" t="str">
            <v>MD</v>
          </cell>
          <cell r="C24" t="str">
            <v>NEEP</v>
          </cell>
          <cell r="D24">
            <v>397748</v>
          </cell>
          <cell r="G24">
            <v>397748</v>
          </cell>
          <cell r="H24">
            <v>738081</v>
          </cell>
          <cell r="I24">
            <v>0.97899999999999998</v>
          </cell>
          <cell r="L24">
            <v>0.97899999999999998</v>
          </cell>
          <cell r="M24">
            <v>1.8</v>
          </cell>
        </row>
        <row r="25">
          <cell r="A25" t="str">
            <v>Massachusetts</v>
          </cell>
          <cell r="B25" t="str">
            <v>MA</v>
          </cell>
          <cell r="C25" t="str">
            <v>NEEP</v>
          </cell>
          <cell r="D25">
            <v>426209</v>
          </cell>
          <cell r="E25">
            <v>789894</v>
          </cell>
          <cell r="G25">
            <v>789894</v>
          </cell>
          <cell r="H25">
            <v>999679</v>
          </cell>
          <cell r="I25">
            <v>15.18</v>
          </cell>
          <cell r="L25">
            <v>15.18</v>
          </cell>
          <cell r="M25">
            <v>23.3</v>
          </cell>
        </row>
        <row r="26">
          <cell r="A26" t="str">
            <v>Michigan</v>
          </cell>
          <cell r="B26" t="str">
            <v>MI</v>
          </cell>
          <cell r="C26" t="str">
            <v>MEEA</v>
          </cell>
          <cell r="D26">
            <v>853250</v>
          </cell>
          <cell r="E26">
            <v>1000437</v>
          </cell>
          <cell r="G26">
            <v>1000437</v>
          </cell>
          <cell r="H26">
            <v>1164924</v>
          </cell>
          <cell r="J26">
            <v>39.200000000000003</v>
          </cell>
          <cell r="L26">
            <v>39.200000000000003</v>
          </cell>
          <cell r="M26">
            <v>43.8</v>
          </cell>
        </row>
        <row r="27">
          <cell r="A27" t="str">
            <v>Minnesota</v>
          </cell>
          <cell r="B27" t="str">
            <v>MN</v>
          </cell>
          <cell r="C27" t="str">
            <v>MEEA</v>
          </cell>
          <cell r="D27">
            <v>708621</v>
          </cell>
          <cell r="E27">
            <v>818512.20000000007</v>
          </cell>
          <cell r="G27">
            <v>818512.20000000007</v>
          </cell>
          <cell r="H27">
            <v>809100</v>
          </cell>
          <cell r="J27">
            <v>27.99</v>
          </cell>
          <cell r="L27">
            <v>27.99</v>
          </cell>
          <cell r="M27">
            <v>27.56</v>
          </cell>
        </row>
        <row r="28">
          <cell r="A28" t="str">
            <v>Mississippi</v>
          </cell>
          <cell r="B28" t="str">
            <v>MS</v>
          </cell>
          <cell r="C28" t="str">
            <v>SEEA</v>
          </cell>
          <cell r="D28">
            <v>66913</v>
          </cell>
          <cell r="G28">
            <v>66913</v>
          </cell>
          <cell r="L28">
            <v>0</v>
          </cell>
        </row>
        <row r="29">
          <cell r="A29" t="str">
            <v>Missouri</v>
          </cell>
          <cell r="B29" t="str">
            <v>MO</v>
          </cell>
          <cell r="C29" t="str">
            <v>MEEA</v>
          </cell>
          <cell r="D29">
            <v>369438</v>
          </cell>
          <cell r="G29">
            <v>369438</v>
          </cell>
          <cell r="H29">
            <v>74035</v>
          </cell>
          <cell r="L29">
            <v>0</v>
          </cell>
        </row>
        <row r="30">
          <cell r="A30" t="str">
            <v>Montana</v>
          </cell>
          <cell r="B30" t="str">
            <v>MT</v>
          </cell>
          <cell r="C30" t="str">
            <v>NEEA</v>
          </cell>
          <cell r="D30">
            <v>70647</v>
          </cell>
          <cell r="E30">
            <v>80592</v>
          </cell>
          <cell r="G30">
            <v>80592</v>
          </cell>
          <cell r="H30">
            <v>67421</v>
          </cell>
          <cell r="J30">
            <v>1.6</v>
          </cell>
          <cell r="L30">
            <v>1.6</v>
          </cell>
          <cell r="M30">
            <v>1.2</v>
          </cell>
        </row>
        <row r="31">
          <cell r="A31" t="str">
            <v>Nebraska</v>
          </cell>
          <cell r="B31" t="str">
            <v>NE</v>
          </cell>
          <cell r="C31" t="str">
            <v>MEEA</v>
          </cell>
          <cell r="D31">
            <v>64390</v>
          </cell>
          <cell r="E31">
            <v>80000</v>
          </cell>
          <cell r="G31">
            <v>80000</v>
          </cell>
          <cell r="H31">
            <v>86557</v>
          </cell>
          <cell r="L31">
            <v>0</v>
          </cell>
        </row>
        <row r="32">
          <cell r="A32" t="str">
            <v>Nevada</v>
          </cell>
          <cell r="B32" t="str">
            <v>NV</v>
          </cell>
          <cell r="C32" t="str">
            <v>SWEEP</v>
          </cell>
          <cell r="D32">
            <v>299541</v>
          </cell>
          <cell r="E32">
            <v>250371.9</v>
          </cell>
          <cell r="F32">
            <v>187</v>
          </cell>
          <cell r="G32">
            <v>250558.9</v>
          </cell>
          <cell r="J32">
            <v>0.84599999999999997</v>
          </cell>
          <cell r="L32">
            <v>0.84599999999999997</v>
          </cell>
        </row>
        <row r="33">
          <cell r="A33" t="str">
            <v>New Hampshire</v>
          </cell>
          <cell r="B33" t="str">
            <v>NH</v>
          </cell>
          <cell r="C33" t="str">
            <v>NEEP</v>
          </cell>
          <cell r="D33">
            <v>60146</v>
          </cell>
          <cell r="E33">
            <v>69408.900000000009</v>
          </cell>
          <cell r="G33">
            <v>69408.900000000009</v>
          </cell>
          <cell r="H33">
            <v>70524.900000000009</v>
          </cell>
          <cell r="I33">
            <v>0.93799999999999994</v>
          </cell>
          <cell r="J33">
            <v>0.89800000000000002</v>
          </cell>
          <cell r="L33">
            <v>0.89800000000000002</v>
          </cell>
          <cell r="M33">
            <v>1.42</v>
          </cell>
        </row>
        <row r="34">
          <cell r="A34" t="str">
            <v>New Jersey</v>
          </cell>
          <cell r="B34" t="str">
            <v>NJ</v>
          </cell>
          <cell r="C34" t="str">
            <v>NEEP</v>
          </cell>
          <cell r="D34">
            <v>77268</v>
          </cell>
          <cell r="E34">
            <v>530453</v>
          </cell>
          <cell r="G34">
            <v>530453</v>
          </cell>
          <cell r="H34">
            <v>473332</v>
          </cell>
          <cell r="J34">
            <v>10.3</v>
          </cell>
          <cell r="L34">
            <v>10.3</v>
          </cell>
          <cell r="M34">
            <v>7.4</v>
          </cell>
        </row>
        <row r="35">
          <cell r="A35" t="str">
            <v>New Mexico</v>
          </cell>
          <cell r="B35" t="str">
            <v>NM</v>
          </cell>
          <cell r="C35" t="str">
            <v>SWEEP</v>
          </cell>
          <cell r="D35">
            <v>115037</v>
          </cell>
          <cell r="E35">
            <v>106891</v>
          </cell>
          <cell r="G35">
            <v>106891</v>
          </cell>
          <cell r="J35">
            <v>0.4</v>
          </cell>
          <cell r="L35">
            <v>0.4</v>
          </cell>
        </row>
        <row r="36">
          <cell r="A36" t="str">
            <v>New York</v>
          </cell>
          <cell r="B36" t="str">
            <v>NY</v>
          </cell>
          <cell r="C36" t="str">
            <v>NEEP</v>
          </cell>
          <cell r="D36">
            <v>1514781</v>
          </cell>
          <cell r="E36">
            <v>1791302</v>
          </cell>
          <cell r="G36">
            <v>1791302</v>
          </cell>
          <cell r="H36">
            <v>1072728</v>
          </cell>
          <cell r="I36">
            <v>27.068000000000001</v>
          </cell>
          <cell r="J36">
            <v>27.24</v>
          </cell>
          <cell r="L36">
            <v>27.24</v>
          </cell>
          <cell r="M36">
            <v>23.2</v>
          </cell>
        </row>
        <row r="37">
          <cell r="A37" t="str">
            <v>North Carolina</v>
          </cell>
          <cell r="B37" t="str">
            <v>NC</v>
          </cell>
          <cell r="C37" t="str">
            <v>SEEA</v>
          </cell>
          <cell r="D37">
            <v>506906</v>
          </cell>
          <cell r="E37">
            <v>514195</v>
          </cell>
          <cell r="G37">
            <v>514195</v>
          </cell>
          <cell r="H37">
            <v>678603</v>
          </cell>
          <cell r="L37">
            <v>0</v>
          </cell>
          <cell r="M37">
            <v>1.1000000000000001</v>
          </cell>
        </row>
        <row r="38">
          <cell r="A38" t="str">
            <v>North Dakota</v>
          </cell>
          <cell r="B38" t="str">
            <v>ND</v>
          </cell>
          <cell r="C38" t="str">
            <v>MEEA</v>
          </cell>
          <cell r="D38">
            <v>9491</v>
          </cell>
          <cell r="G38">
            <v>9491</v>
          </cell>
          <cell r="L38">
            <v>0</v>
          </cell>
        </row>
        <row r="39">
          <cell r="A39" t="str">
            <v>Ohio</v>
          </cell>
          <cell r="B39" t="str">
            <v>OH</v>
          </cell>
          <cell r="C39" t="str">
            <v>MEEA</v>
          </cell>
          <cell r="D39">
            <v>1880629</v>
          </cell>
          <cell r="G39">
            <v>1880629</v>
          </cell>
          <cell r="L39">
            <v>0</v>
          </cell>
        </row>
        <row r="40">
          <cell r="A40" t="str">
            <v>Oklahoma</v>
          </cell>
          <cell r="B40" t="str">
            <v>OK</v>
          </cell>
          <cell r="C40" t="str">
            <v>SPEER</v>
          </cell>
          <cell r="D40">
            <v>117826</v>
          </cell>
          <cell r="G40">
            <v>117826</v>
          </cell>
          <cell r="H40">
            <v>93378</v>
          </cell>
          <cell r="J40">
            <v>0.12</v>
          </cell>
          <cell r="L40">
            <v>0.12</v>
          </cell>
          <cell r="M40">
            <v>0.22</v>
          </cell>
        </row>
        <row r="41">
          <cell r="A41" t="str">
            <v>Oregon</v>
          </cell>
          <cell r="B41" t="str">
            <v>OR</v>
          </cell>
          <cell r="C41" t="str">
            <v>NEEA</v>
          </cell>
          <cell r="D41">
            <v>461069</v>
          </cell>
          <cell r="E41">
            <v>414862.12900000002</v>
          </cell>
          <cell r="F41">
            <v>50349</v>
          </cell>
          <cell r="G41">
            <v>465211.12900000002</v>
          </cell>
          <cell r="H41">
            <v>463024.47600000002</v>
          </cell>
          <cell r="J41">
            <v>4.84</v>
          </cell>
          <cell r="L41">
            <v>4.84</v>
          </cell>
          <cell r="M41">
            <v>5.92</v>
          </cell>
        </row>
        <row r="42">
          <cell r="A42" t="str">
            <v>Pennsylvania</v>
          </cell>
          <cell r="B42" t="str">
            <v>PA</v>
          </cell>
          <cell r="C42" t="str">
            <v>NEEP</v>
          </cell>
          <cell r="D42">
            <v>1553739</v>
          </cell>
          <cell r="G42">
            <v>1553739</v>
          </cell>
          <cell r="L42">
            <v>0</v>
          </cell>
        </row>
        <row r="43">
          <cell r="A43" t="str">
            <v>Rhode Island</v>
          </cell>
          <cell r="B43" t="str">
            <v>RI</v>
          </cell>
          <cell r="C43" t="str">
            <v>NEEP</v>
          </cell>
          <cell r="D43">
            <v>96008</v>
          </cell>
          <cell r="E43">
            <v>96009</v>
          </cell>
          <cell r="G43">
            <v>96009</v>
          </cell>
          <cell r="H43">
            <v>119666</v>
          </cell>
          <cell r="I43">
            <v>1.19</v>
          </cell>
          <cell r="J43">
            <v>1.19</v>
          </cell>
          <cell r="L43">
            <v>1.19</v>
          </cell>
          <cell r="M43">
            <v>2.298</v>
          </cell>
        </row>
        <row r="44">
          <cell r="A44" t="str">
            <v>South Carolina</v>
          </cell>
          <cell r="B44" t="str">
            <v>SC</v>
          </cell>
          <cell r="C44" t="str">
            <v>SEEA</v>
          </cell>
          <cell r="D44">
            <v>255110</v>
          </cell>
          <cell r="G44">
            <v>255110</v>
          </cell>
          <cell r="H44">
            <v>351925</v>
          </cell>
          <cell r="L44">
            <v>0</v>
          </cell>
        </row>
        <row r="45">
          <cell r="A45" t="str">
            <v>South Dakota</v>
          </cell>
          <cell r="B45" t="str">
            <v>SD</v>
          </cell>
          <cell r="C45" t="str">
            <v>MEEA</v>
          </cell>
          <cell r="D45">
            <v>7029</v>
          </cell>
          <cell r="E45">
            <v>20532</v>
          </cell>
          <cell r="G45">
            <v>20532</v>
          </cell>
          <cell r="H45">
            <v>29475</v>
          </cell>
          <cell r="J45">
            <v>0.40400000000000003</v>
          </cell>
          <cell r="L45">
            <v>0.40400000000000003</v>
          </cell>
          <cell r="M45">
            <v>0.19700000000000001</v>
          </cell>
        </row>
        <row r="46">
          <cell r="A46" t="str">
            <v>Tennessee</v>
          </cell>
          <cell r="B46" t="str">
            <v>TN</v>
          </cell>
          <cell r="C46" t="str">
            <v>SEEA</v>
          </cell>
          <cell r="D46">
            <v>333563</v>
          </cell>
          <cell r="G46">
            <v>333563</v>
          </cell>
          <cell r="H46">
            <v>302493</v>
          </cell>
          <cell r="L46">
            <v>0</v>
          </cell>
        </row>
        <row r="47">
          <cell r="A47" t="str">
            <v>Texas</v>
          </cell>
          <cell r="B47" t="str">
            <v>TX</v>
          </cell>
          <cell r="C47" t="str">
            <v>SPEER</v>
          </cell>
          <cell r="D47">
            <v>721445</v>
          </cell>
          <cell r="G47">
            <v>721445</v>
          </cell>
          <cell r="L47">
            <v>0</v>
          </cell>
        </row>
        <row r="48">
          <cell r="A48" t="str">
            <v>Utah</v>
          </cell>
          <cell r="B48" t="str">
            <v>UT</v>
          </cell>
          <cell r="C48" t="str">
            <v>SWEEP</v>
          </cell>
          <cell r="D48">
            <v>245308</v>
          </cell>
          <cell r="G48">
            <v>245308</v>
          </cell>
          <cell r="H48">
            <v>176419</v>
          </cell>
          <cell r="J48">
            <v>4.5999999999999996</v>
          </cell>
          <cell r="L48">
            <v>4.5999999999999996</v>
          </cell>
          <cell r="M48">
            <v>4.78</v>
          </cell>
        </row>
        <row r="49">
          <cell r="A49" t="str">
            <v>Vermont</v>
          </cell>
          <cell r="B49" t="str">
            <v>VT</v>
          </cell>
          <cell r="C49" t="str">
            <v>NEEP</v>
          </cell>
          <cell r="D49">
            <v>115866</v>
          </cell>
          <cell r="E49">
            <v>117940</v>
          </cell>
          <cell r="G49">
            <v>117940</v>
          </cell>
          <cell r="H49">
            <v>120751</v>
          </cell>
          <cell r="I49">
            <v>1.1100000000000001</v>
          </cell>
          <cell r="L49">
            <v>1.1100000000000001</v>
          </cell>
          <cell r="M49">
            <v>0.75</v>
          </cell>
        </row>
        <row r="50">
          <cell r="A50" t="str">
            <v>Virginia</v>
          </cell>
          <cell r="B50" t="str">
            <v>VA</v>
          </cell>
          <cell r="C50" t="str">
            <v>SEEA</v>
          </cell>
          <cell r="D50">
            <v>109224</v>
          </cell>
          <cell r="G50">
            <v>109224</v>
          </cell>
          <cell r="L50">
            <v>0</v>
          </cell>
        </row>
        <row r="51">
          <cell r="A51" t="str">
            <v>Washington</v>
          </cell>
          <cell r="B51" t="str">
            <v>WA</v>
          </cell>
          <cell r="C51" t="str">
            <v>NEEA</v>
          </cell>
          <cell r="D51">
            <v>853253</v>
          </cell>
          <cell r="G51">
            <v>853253</v>
          </cell>
          <cell r="H51">
            <v>882578.70000000007</v>
          </cell>
          <cell r="J51">
            <v>7.2</v>
          </cell>
          <cell r="L51">
            <v>7.2</v>
          </cell>
          <cell r="M51">
            <v>6.6</v>
          </cell>
        </row>
        <row r="52">
          <cell r="A52" t="str">
            <v>West Virginia</v>
          </cell>
          <cell r="B52" t="str">
            <v>WV</v>
          </cell>
          <cell r="C52" t="str">
            <v>No affiliation</v>
          </cell>
          <cell r="D52">
            <v>7888</v>
          </cell>
          <cell r="G52">
            <v>7888</v>
          </cell>
          <cell r="L52">
            <v>0</v>
          </cell>
        </row>
        <row r="53">
          <cell r="A53" t="str">
            <v>Wisconsin</v>
          </cell>
          <cell r="B53" t="str">
            <v>WI</v>
          </cell>
          <cell r="C53" t="str">
            <v>MEEA</v>
          </cell>
          <cell r="D53">
            <v>587155</v>
          </cell>
          <cell r="E53">
            <v>286786</v>
          </cell>
          <cell r="F53">
            <v>121435</v>
          </cell>
          <cell r="G53">
            <v>408221</v>
          </cell>
          <cell r="H53">
            <v>649847</v>
          </cell>
          <cell r="J53">
            <v>12.3</v>
          </cell>
          <cell r="L53">
            <v>12.3</v>
          </cell>
          <cell r="M53">
            <v>16.899999999999999</v>
          </cell>
        </row>
        <row r="54">
          <cell r="A54" t="str">
            <v>Wyoming</v>
          </cell>
          <cell r="B54" t="str">
            <v>WY</v>
          </cell>
          <cell r="C54" t="str">
            <v>SWEEP</v>
          </cell>
          <cell r="D54">
            <v>14001</v>
          </cell>
          <cell r="G54">
            <v>14001</v>
          </cell>
          <cell r="L54">
            <v>0</v>
          </cell>
        </row>
        <row r="55">
          <cell r="A55" t="str">
            <v>BPA &amp; NEEA</v>
          </cell>
          <cell r="B55" t="str">
            <v>BPA/NEEA</v>
          </cell>
          <cell r="C55" t="str">
            <v>N/A</v>
          </cell>
          <cell r="G55">
            <v>0</v>
          </cell>
          <cell r="L55">
            <v>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ia.gov/totalenergy/data/monthly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nergystar.gov/buildings/reference/find-energy-star-certified-buildings-and-plants/registry-energy-star-certified-buildings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ergycodes.gov/status/residential" TargetMode="External"/><Relationship Id="rId2" Type="http://schemas.openxmlformats.org/officeDocument/2006/relationships/hyperlink" Target="https://public.tableau.com/app/profile/doebecp/viz/HistoricalModelEnergyCodeImprovement/CombinedHistoricalCodeImprovement_1" TargetMode="External"/><Relationship Id="rId1" Type="http://schemas.openxmlformats.org/officeDocument/2006/relationships/hyperlink" Target="https://public.tableau.com/app/profile/doebecp/viz/BECPStatusofStateEnergyCodeAdoption/ResidentialDashboar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ceee.org/sites/default/files/publications/researchreports/e1502.pdf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imt.org/resources/map-national-bps-coalition-participating-jurisdictions/" TargetMode="External"/><Relationship Id="rId1" Type="http://schemas.openxmlformats.org/officeDocument/2006/relationships/hyperlink" Target="https://www.imt.org/public-policy/building-performance-standards/" TargetMode="External"/><Relationship Id="rId4" Type="http://schemas.openxmlformats.org/officeDocument/2006/relationships/drawing" Target="../drawings/drawing4.xml"/></Relationships>
</file>

<file path=xl/worksheets/_rels/sheet22.xml.rels><?xml version="1.0" encoding="UTF-8" standalone="yes"?>
<Relationships xmlns="http://schemas.openxmlformats.org/package/2006/relationships"><Relationship Id="rId13" Type="http://schemas.openxmlformats.org/officeDocument/2006/relationships/hyperlink" Target="https://appliance-standards.org/node/8066" TargetMode="External"/><Relationship Id="rId18" Type="http://schemas.openxmlformats.org/officeDocument/2006/relationships/hyperlink" Target="https://appliance-standards.org/node/7532" TargetMode="External"/><Relationship Id="rId26" Type="http://schemas.openxmlformats.org/officeDocument/2006/relationships/hyperlink" Target="https://appliance-standards.org/node/7674" TargetMode="External"/><Relationship Id="rId3" Type="http://schemas.openxmlformats.org/officeDocument/2006/relationships/hyperlink" Target="https://appliance-standards.org/node/6738" TargetMode="External"/><Relationship Id="rId21" Type="http://schemas.openxmlformats.org/officeDocument/2006/relationships/hyperlink" Target="https://appliance-standards.org/node/6803" TargetMode="External"/><Relationship Id="rId34" Type="http://schemas.openxmlformats.org/officeDocument/2006/relationships/hyperlink" Target="https://appliance-standards.org/states" TargetMode="External"/><Relationship Id="rId7" Type="http://schemas.openxmlformats.org/officeDocument/2006/relationships/hyperlink" Target="https://appliance-standards.org/node/7979" TargetMode="External"/><Relationship Id="rId12" Type="http://schemas.openxmlformats.org/officeDocument/2006/relationships/hyperlink" Target="https://appliance-standards.org/node/6758" TargetMode="External"/><Relationship Id="rId17" Type="http://schemas.openxmlformats.org/officeDocument/2006/relationships/hyperlink" Target="https://appliance-standards.org/node/6810" TargetMode="External"/><Relationship Id="rId25" Type="http://schemas.openxmlformats.org/officeDocument/2006/relationships/hyperlink" Target="https://appliance-standards.org/node/7971" TargetMode="External"/><Relationship Id="rId33" Type="http://schemas.openxmlformats.org/officeDocument/2006/relationships/hyperlink" Target="https://appliance-standards.org/node/6798" TargetMode="External"/><Relationship Id="rId2" Type="http://schemas.openxmlformats.org/officeDocument/2006/relationships/hyperlink" Target="https://appliance-standards.org/node/7531" TargetMode="External"/><Relationship Id="rId16" Type="http://schemas.openxmlformats.org/officeDocument/2006/relationships/hyperlink" Target="https://appliance-standards.org/node/7631" TargetMode="External"/><Relationship Id="rId20" Type="http://schemas.openxmlformats.org/officeDocument/2006/relationships/hyperlink" Target="https://appliance-standards.org/node/6793" TargetMode="External"/><Relationship Id="rId29" Type="http://schemas.openxmlformats.org/officeDocument/2006/relationships/hyperlink" Target="https://appliance-standards.org/node/6771" TargetMode="External"/><Relationship Id="rId1" Type="http://schemas.openxmlformats.org/officeDocument/2006/relationships/hyperlink" Target="https://appliance-standards.org/states" TargetMode="External"/><Relationship Id="rId6" Type="http://schemas.openxmlformats.org/officeDocument/2006/relationships/hyperlink" Target="https://appliance-standards.org/node/8065" TargetMode="External"/><Relationship Id="rId11" Type="http://schemas.openxmlformats.org/officeDocument/2006/relationships/hyperlink" Target="https://appliance-standards.org/node/7738" TargetMode="External"/><Relationship Id="rId24" Type="http://schemas.openxmlformats.org/officeDocument/2006/relationships/hyperlink" Target="https://appliance-standards.org/node/6766" TargetMode="External"/><Relationship Id="rId32" Type="http://schemas.openxmlformats.org/officeDocument/2006/relationships/hyperlink" Target="https://appliance-standards.org/node/7403" TargetMode="External"/><Relationship Id="rId5" Type="http://schemas.openxmlformats.org/officeDocument/2006/relationships/hyperlink" Target="https://appliance-standards.org/node/7978" TargetMode="External"/><Relationship Id="rId15" Type="http://schemas.openxmlformats.org/officeDocument/2006/relationships/hyperlink" Target="https://appliance-standards.org/node/7404" TargetMode="External"/><Relationship Id="rId23" Type="http://schemas.openxmlformats.org/officeDocument/2006/relationships/hyperlink" Target="https://appliance-standards.org/node/7668" TargetMode="External"/><Relationship Id="rId28" Type="http://schemas.openxmlformats.org/officeDocument/2006/relationships/hyperlink" Target="https://appliance-standards.org/node/7972" TargetMode="External"/><Relationship Id="rId10" Type="http://schemas.openxmlformats.org/officeDocument/2006/relationships/hyperlink" Target="https://appliance-standards.org/node/7392" TargetMode="External"/><Relationship Id="rId19" Type="http://schemas.openxmlformats.org/officeDocument/2006/relationships/hyperlink" Target="https://appliance-standards.org/node/7970" TargetMode="External"/><Relationship Id="rId31" Type="http://schemas.openxmlformats.org/officeDocument/2006/relationships/hyperlink" Target="https://appliance-standards.org/node/7973" TargetMode="External"/><Relationship Id="rId4" Type="http://schemas.openxmlformats.org/officeDocument/2006/relationships/hyperlink" Target="https://appliance-standards.org/node/7968" TargetMode="External"/><Relationship Id="rId9" Type="http://schemas.openxmlformats.org/officeDocument/2006/relationships/hyperlink" Target="https://appliance-standards.org/node/7581" TargetMode="External"/><Relationship Id="rId14" Type="http://schemas.openxmlformats.org/officeDocument/2006/relationships/hyperlink" Target="https://appliance-standards.org/node/6759" TargetMode="External"/><Relationship Id="rId22" Type="http://schemas.openxmlformats.org/officeDocument/2006/relationships/hyperlink" Target="https://appliance-standards.org/node/6804" TargetMode="External"/><Relationship Id="rId27" Type="http://schemas.openxmlformats.org/officeDocument/2006/relationships/hyperlink" Target="https://appliance-standards.org/node/7735" TargetMode="External"/><Relationship Id="rId30" Type="http://schemas.openxmlformats.org/officeDocument/2006/relationships/hyperlink" Target="https://appliance-standards.org/node/7401" TargetMode="External"/><Relationship Id="rId8" Type="http://schemas.openxmlformats.org/officeDocument/2006/relationships/hyperlink" Target="https://appliance-standards.org/node/6754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ia.gov/outlooks/aeo/data/browser/" TargetMode="External"/><Relationship Id="rId1" Type="http://schemas.openxmlformats.org/officeDocument/2006/relationships/hyperlink" Target="https://www.eia.gov/consumption/commercial/data/2012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ia.gov/outlooks/aeo/data/browser/" TargetMode="External"/><Relationship Id="rId2" Type="http://schemas.openxmlformats.org/officeDocument/2006/relationships/hyperlink" Target="https://www.eia.gov/consumption/commercial/archive/cbecs/cbecs2003/detailed_tables_2003/2003set19/2003html/e01a.html" TargetMode="External"/><Relationship Id="rId1" Type="http://schemas.openxmlformats.org/officeDocument/2006/relationships/hyperlink" Target="https://www.eia.gov/consumption/commercial/data/2012/c&amp;e/cfm/e1.php" TargetMode="External"/><Relationship Id="rId4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nergy.gov/eere/ssl/market-studies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nema.org/analytics/indices/view/t-led-lamp-shipments-index-increases-in-first-quarter-2022-compared-to-previous-year" TargetMode="External"/><Relationship Id="rId1" Type="http://schemas.openxmlformats.org/officeDocument/2006/relationships/hyperlink" Target="https://www.nema.org/analytics/lamp-indi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51A07-C079-40F3-8819-E7501209AC84}">
  <sheetPr>
    <tabColor theme="4" tint="0.79998168889431442"/>
  </sheetPr>
  <dimension ref="A1:L82"/>
  <sheetViews>
    <sheetView topLeftCell="A74" workbookViewId="0">
      <selection activeCell="I13" sqref="I13"/>
    </sheetView>
  </sheetViews>
  <sheetFormatPr defaultRowHeight="14.4" x14ac:dyDescent="0.3"/>
  <cols>
    <col min="1" max="1" width="14.109375" style="2" customWidth="1"/>
    <col min="2" max="2" width="18.5546875" style="2" customWidth="1"/>
    <col min="3" max="3" width="14.33203125" style="2" customWidth="1"/>
    <col min="4" max="4" width="14.109375" style="2" customWidth="1"/>
  </cols>
  <sheetData>
    <row r="1" spans="1:4" x14ac:dyDescent="0.3">
      <c r="A1" s="1" t="s">
        <v>0</v>
      </c>
      <c r="B1" s="2" t="s">
        <v>1</v>
      </c>
      <c r="C1" s="2" t="s">
        <v>2</v>
      </c>
    </row>
    <row r="2" spans="1:4" x14ac:dyDescent="0.3">
      <c r="A2" s="1" t="s">
        <v>3</v>
      </c>
      <c r="B2" s="5" t="s">
        <v>4</v>
      </c>
      <c r="C2" s="6" t="s">
        <v>5</v>
      </c>
      <c r="D2" s="6"/>
    </row>
    <row r="3" spans="1:4" x14ac:dyDescent="0.3">
      <c r="A3" s="1" t="s">
        <v>6</v>
      </c>
      <c r="B3" s="2" t="s">
        <v>7</v>
      </c>
      <c r="C3" s="2" t="s">
        <v>8</v>
      </c>
    </row>
    <row r="5" spans="1:4" x14ac:dyDescent="0.3">
      <c r="A5" s="8" t="s">
        <v>9</v>
      </c>
      <c r="B5" s="9"/>
      <c r="C5" s="9"/>
      <c r="D5" s="9"/>
    </row>
    <row r="6" spans="1:4" x14ac:dyDescent="0.3">
      <c r="A6" s="11"/>
      <c r="B6" s="12"/>
      <c r="C6" s="11"/>
      <c r="D6" s="11"/>
    </row>
    <row r="7" spans="1:4" ht="41.4" x14ac:dyDescent="0.3">
      <c r="A7" s="13" t="s">
        <v>10</v>
      </c>
      <c r="B7" s="13" t="s">
        <v>11</v>
      </c>
      <c r="C7" s="13" t="s">
        <v>12</v>
      </c>
      <c r="D7" s="13" t="s">
        <v>13</v>
      </c>
    </row>
    <row r="8" spans="1:4" x14ac:dyDescent="0.3">
      <c r="A8" s="14"/>
      <c r="B8" s="11" t="s">
        <v>14</v>
      </c>
      <c r="C8" s="11" t="s">
        <v>15</v>
      </c>
      <c r="D8" s="11" t="s">
        <v>16</v>
      </c>
    </row>
    <row r="9" spans="1:4" x14ac:dyDescent="0.3">
      <c r="A9" s="15">
        <v>1949</v>
      </c>
      <c r="B9" s="16">
        <v>5599.4040000000005</v>
      </c>
      <c r="C9" s="17"/>
    </row>
    <row r="10" spans="1:4" x14ac:dyDescent="0.3">
      <c r="A10" s="15">
        <v>1950</v>
      </c>
      <c r="B10" s="16">
        <v>5988.7439999999997</v>
      </c>
      <c r="C10" s="17"/>
    </row>
    <row r="11" spans="1:4" x14ac:dyDescent="0.3">
      <c r="A11" s="15">
        <v>1951</v>
      </c>
      <c r="B11" s="16">
        <v>6380.3969999999999</v>
      </c>
      <c r="C11" s="17"/>
    </row>
    <row r="12" spans="1:4" x14ac:dyDescent="0.3">
      <c r="A12" s="15">
        <v>1952</v>
      </c>
      <c r="B12" s="16">
        <v>6560.4560000000001</v>
      </c>
      <c r="C12" s="17"/>
    </row>
    <row r="13" spans="1:4" x14ac:dyDescent="0.3">
      <c r="A13" s="15">
        <v>1953</v>
      </c>
      <c r="B13" s="16">
        <v>6558.982</v>
      </c>
      <c r="C13" s="17"/>
    </row>
    <row r="14" spans="1:4" x14ac:dyDescent="0.3">
      <c r="A14" s="15">
        <v>1954</v>
      </c>
      <c r="B14" s="16">
        <v>6846.3059999999996</v>
      </c>
      <c r="C14" s="17"/>
    </row>
    <row r="15" spans="1:4" x14ac:dyDescent="0.3">
      <c r="A15" s="15">
        <v>1955</v>
      </c>
      <c r="B15" s="16">
        <v>7278.2489999999998</v>
      </c>
      <c r="C15" s="17"/>
    </row>
    <row r="16" spans="1:4" x14ac:dyDescent="0.3">
      <c r="A16" s="15">
        <v>1956</v>
      </c>
      <c r="B16" s="16">
        <v>7663.0060000000003</v>
      </c>
      <c r="C16" s="17"/>
    </row>
    <row r="17" spans="1:4" x14ac:dyDescent="0.3">
      <c r="A17" s="15">
        <v>1957</v>
      </c>
      <c r="B17" s="16">
        <v>7712.2889999999998</v>
      </c>
      <c r="C17" s="17"/>
    </row>
    <row r="18" spans="1:4" x14ac:dyDescent="0.3">
      <c r="A18" s="15">
        <v>1958</v>
      </c>
      <c r="B18" s="16">
        <v>8200.9850000000006</v>
      </c>
      <c r="C18" s="17"/>
    </row>
    <row r="19" spans="1:4" x14ac:dyDescent="0.3">
      <c r="A19" s="15">
        <v>1959</v>
      </c>
      <c r="B19" s="16">
        <v>8412.2350000000006</v>
      </c>
      <c r="C19" s="17"/>
    </row>
    <row r="20" spans="1:4" x14ac:dyDescent="0.3">
      <c r="A20" s="15">
        <v>1960</v>
      </c>
      <c r="B20" s="16">
        <v>9039.8160000000007</v>
      </c>
      <c r="C20" s="17">
        <v>52799</v>
      </c>
      <c r="D20" s="18"/>
    </row>
    <row r="21" spans="1:4" x14ac:dyDescent="0.3">
      <c r="A21" s="15">
        <v>1961</v>
      </c>
      <c r="B21" s="16">
        <v>9286.4310000000005</v>
      </c>
      <c r="C21" s="17">
        <v>53557</v>
      </c>
      <c r="D21" s="18"/>
    </row>
    <row r="22" spans="1:4" x14ac:dyDescent="0.3">
      <c r="A22" s="15">
        <v>1962</v>
      </c>
      <c r="B22" s="16">
        <v>9782.8649999999998</v>
      </c>
      <c r="C22" s="17">
        <v>54764</v>
      </c>
      <c r="D22" s="18"/>
    </row>
    <row r="23" spans="1:4" x14ac:dyDescent="0.3">
      <c r="A23" s="15">
        <v>1963</v>
      </c>
      <c r="B23" s="16">
        <v>9988.9549999999999</v>
      </c>
      <c r="C23" s="17">
        <v>55270</v>
      </c>
      <c r="D23" s="18"/>
    </row>
    <row r="24" spans="1:4" x14ac:dyDescent="0.3">
      <c r="A24" s="15">
        <v>1964</v>
      </c>
      <c r="B24" s="16">
        <v>10241.058000000001</v>
      </c>
      <c r="C24" s="17">
        <v>56149</v>
      </c>
      <c r="D24" s="18"/>
    </row>
    <row r="25" spans="1:4" x14ac:dyDescent="0.3">
      <c r="A25" s="15">
        <v>1965</v>
      </c>
      <c r="B25" s="16">
        <v>10639.89</v>
      </c>
      <c r="C25" s="17">
        <v>57436</v>
      </c>
      <c r="D25" s="18"/>
    </row>
    <row r="26" spans="1:4" x14ac:dyDescent="0.3">
      <c r="A26" s="15">
        <v>1966</v>
      </c>
      <c r="B26" s="16">
        <v>11169.165999999999</v>
      </c>
      <c r="C26" s="17">
        <v>58406</v>
      </c>
      <c r="D26" s="18"/>
    </row>
    <row r="27" spans="1:4" x14ac:dyDescent="0.3">
      <c r="A27" s="15">
        <v>1967</v>
      </c>
      <c r="B27" s="16">
        <v>11639.868</v>
      </c>
      <c r="C27" s="17">
        <v>59236</v>
      </c>
      <c r="D27" s="18"/>
    </row>
    <row r="28" spans="1:4" x14ac:dyDescent="0.3">
      <c r="A28" s="15">
        <v>1968</v>
      </c>
      <c r="B28" s="16">
        <v>12336.928</v>
      </c>
      <c r="C28" s="17">
        <v>60813</v>
      </c>
      <c r="D28" s="18"/>
    </row>
    <row r="29" spans="1:4" x14ac:dyDescent="0.3">
      <c r="A29" s="15">
        <v>1969</v>
      </c>
      <c r="B29" s="16">
        <v>13169.880999999999</v>
      </c>
      <c r="C29" s="17">
        <v>62214</v>
      </c>
      <c r="D29" s="18"/>
    </row>
    <row r="30" spans="1:4" x14ac:dyDescent="0.3">
      <c r="A30" s="15">
        <v>1970</v>
      </c>
      <c r="B30" s="16">
        <v>13766.472</v>
      </c>
      <c r="C30" s="17">
        <v>63401</v>
      </c>
      <c r="D30" s="18"/>
    </row>
    <row r="31" spans="1:4" x14ac:dyDescent="0.3">
      <c r="A31" s="15">
        <v>1971</v>
      </c>
      <c r="B31" s="16">
        <v>14246.924999999999</v>
      </c>
      <c r="C31" s="17">
        <v>64778</v>
      </c>
      <c r="D31" s="18"/>
    </row>
    <row r="32" spans="1:4" x14ac:dyDescent="0.3">
      <c r="A32" s="15">
        <v>1972</v>
      </c>
      <c r="B32" s="16">
        <v>14857.828</v>
      </c>
      <c r="C32" s="17">
        <v>66676</v>
      </c>
      <c r="D32" s="18"/>
    </row>
    <row r="33" spans="1:4" x14ac:dyDescent="0.3">
      <c r="A33" s="15">
        <v>1973</v>
      </c>
      <c r="B33" s="16">
        <v>14898.093999999999</v>
      </c>
      <c r="C33" s="17">
        <v>68251</v>
      </c>
      <c r="D33" s="18"/>
    </row>
    <row r="34" spans="1:4" x14ac:dyDescent="0.3">
      <c r="A34" s="15">
        <v>1974</v>
      </c>
      <c r="B34" s="16">
        <v>14655.022000000001</v>
      </c>
      <c r="C34" s="17">
        <v>69859</v>
      </c>
      <c r="D34" s="18"/>
    </row>
    <row r="35" spans="1:4" x14ac:dyDescent="0.3">
      <c r="A35" s="15">
        <v>1975</v>
      </c>
      <c r="B35" s="16">
        <v>14814.066999999999</v>
      </c>
      <c r="C35" s="17">
        <v>71120</v>
      </c>
      <c r="D35" s="18"/>
    </row>
    <row r="36" spans="1:4" x14ac:dyDescent="0.3">
      <c r="A36" s="15">
        <v>1976</v>
      </c>
      <c r="B36" s="16">
        <v>15410.953</v>
      </c>
      <c r="C36" s="17">
        <v>72867</v>
      </c>
      <c r="D36" s="18"/>
    </row>
    <row r="37" spans="1:4" x14ac:dyDescent="0.3">
      <c r="A37" s="15">
        <v>1977</v>
      </c>
      <c r="B37" s="16">
        <v>15662.391</v>
      </c>
      <c r="C37" s="17">
        <v>74142</v>
      </c>
      <c r="D37" s="18"/>
    </row>
    <row r="38" spans="1:4" x14ac:dyDescent="0.3">
      <c r="A38" s="15">
        <v>1978</v>
      </c>
      <c r="B38" s="16">
        <v>16132.944</v>
      </c>
      <c r="C38" s="17">
        <v>76030</v>
      </c>
      <c r="D38" s="18"/>
    </row>
    <row r="39" spans="1:4" x14ac:dyDescent="0.3">
      <c r="A39" s="15">
        <v>1979</v>
      </c>
      <c r="B39" s="16">
        <v>15813.166999999999</v>
      </c>
      <c r="C39" s="17">
        <v>77330</v>
      </c>
      <c r="D39" s="18"/>
    </row>
    <row r="40" spans="1:4" x14ac:dyDescent="0.3">
      <c r="A40" s="15">
        <v>1980</v>
      </c>
      <c r="B40" s="19">
        <v>15753.786</v>
      </c>
      <c r="C40" s="17">
        <v>80776</v>
      </c>
      <c r="D40" s="18"/>
    </row>
    <row r="41" spans="1:4" x14ac:dyDescent="0.3">
      <c r="A41" s="15">
        <v>1981</v>
      </c>
      <c r="B41" s="19">
        <v>15261.933999999999</v>
      </c>
      <c r="C41" s="17">
        <v>82368</v>
      </c>
      <c r="D41" s="18"/>
    </row>
    <row r="42" spans="1:4" x14ac:dyDescent="0.3">
      <c r="A42" s="15">
        <v>1982</v>
      </c>
      <c r="B42" s="19">
        <v>15531.314</v>
      </c>
      <c r="C42" s="17">
        <v>83527</v>
      </c>
      <c r="D42" s="18"/>
    </row>
    <row r="43" spans="1:4" x14ac:dyDescent="0.3">
      <c r="A43" s="15">
        <v>1983</v>
      </c>
      <c r="B43" s="19">
        <v>15425.468999999999</v>
      </c>
      <c r="C43" s="17">
        <v>83918</v>
      </c>
      <c r="D43" s="18"/>
    </row>
    <row r="44" spans="1:4" x14ac:dyDescent="0.3">
      <c r="A44" s="15">
        <v>1984</v>
      </c>
      <c r="B44" s="19">
        <v>15959.927</v>
      </c>
      <c r="C44" s="17">
        <v>85407</v>
      </c>
      <c r="D44" s="18"/>
    </row>
    <row r="45" spans="1:4" x14ac:dyDescent="0.3">
      <c r="A45" s="15">
        <v>1985</v>
      </c>
      <c r="B45" s="19">
        <v>16041.743</v>
      </c>
      <c r="C45" s="17">
        <v>86789</v>
      </c>
      <c r="D45" s="18"/>
    </row>
    <row r="46" spans="1:4" x14ac:dyDescent="0.3">
      <c r="A46" s="15">
        <v>1986</v>
      </c>
      <c r="B46" s="19">
        <v>15975.51</v>
      </c>
      <c r="C46" s="17">
        <v>88458</v>
      </c>
      <c r="D46" s="18"/>
    </row>
    <row r="47" spans="1:4" x14ac:dyDescent="0.3">
      <c r="A47" s="15">
        <v>1987</v>
      </c>
      <c r="B47" s="19">
        <v>16263.66</v>
      </c>
      <c r="C47" s="17">
        <v>89479</v>
      </c>
      <c r="D47" s="18"/>
    </row>
    <row r="48" spans="1:4" x14ac:dyDescent="0.3">
      <c r="A48" s="15">
        <v>1988</v>
      </c>
      <c r="B48" s="19">
        <v>17133.058000000001</v>
      </c>
      <c r="C48" s="17">
        <v>91066</v>
      </c>
      <c r="D48" s="18"/>
    </row>
    <row r="49" spans="1:4" x14ac:dyDescent="0.3">
      <c r="A49" s="15">
        <v>1989</v>
      </c>
      <c r="B49" s="19">
        <v>17790.213</v>
      </c>
      <c r="C49" s="17">
        <v>92830</v>
      </c>
      <c r="D49" s="18"/>
    </row>
    <row r="50" spans="1:4" x14ac:dyDescent="0.3">
      <c r="A50" s="15">
        <v>1990</v>
      </c>
      <c r="B50" s="19">
        <v>16940.519</v>
      </c>
      <c r="C50" s="17">
        <v>93347</v>
      </c>
      <c r="D50" s="18"/>
    </row>
    <row r="51" spans="1:4" x14ac:dyDescent="0.3">
      <c r="A51" s="15">
        <v>1991</v>
      </c>
      <c r="B51" s="19">
        <v>17419.82</v>
      </c>
      <c r="C51" s="17">
        <v>94312</v>
      </c>
      <c r="D51" s="18"/>
    </row>
    <row r="52" spans="1:4" x14ac:dyDescent="0.3">
      <c r="A52" s="15">
        <v>1992</v>
      </c>
      <c r="B52" s="19">
        <v>17355.252</v>
      </c>
      <c r="C52" s="17">
        <v>95669</v>
      </c>
      <c r="D52" s="18"/>
    </row>
    <row r="53" spans="1:4" x14ac:dyDescent="0.3">
      <c r="A53" s="15">
        <v>1993</v>
      </c>
      <c r="B53" s="19">
        <v>18212.099999999999</v>
      </c>
      <c r="C53" s="17">
        <v>96426</v>
      </c>
      <c r="D53" s="18"/>
    </row>
    <row r="54" spans="1:4" x14ac:dyDescent="0.3">
      <c r="A54" s="15">
        <v>1994</v>
      </c>
      <c r="B54" s="19">
        <v>18110.760999999999</v>
      </c>
      <c r="C54" s="17">
        <v>97107</v>
      </c>
      <c r="D54" s="18"/>
    </row>
    <row r="55" spans="1:4" x14ac:dyDescent="0.3">
      <c r="A55" s="15">
        <v>1995</v>
      </c>
      <c r="B55" s="19">
        <v>18517.170999999998</v>
      </c>
      <c r="C55" s="17">
        <v>98990</v>
      </c>
      <c r="D55" s="18"/>
    </row>
    <row r="56" spans="1:4" x14ac:dyDescent="0.3">
      <c r="A56" s="15">
        <v>1996</v>
      </c>
      <c r="B56" s="19">
        <v>19502.447</v>
      </c>
      <c r="C56" s="17">
        <v>99627</v>
      </c>
      <c r="D56" s="18"/>
    </row>
    <row r="57" spans="1:4" x14ac:dyDescent="0.3">
      <c r="A57" s="15">
        <v>1997</v>
      </c>
      <c r="B57" s="19">
        <v>18962.848000000002</v>
      </c>
      <c r="C57" s="17">
        <v>101018</v>
      </c>
      <c r="D57" s="18"/>
    </row>
    <row r="58" spans="1:4" x14ac:dyDescent="0.3">
      <c r="A58" s="15">
        <v>1998</v>
      </c>
      <c r="B58" s="19">
        <v>18952.471000000001</v>
      </c>
      <c r="C58" s="17">
        <v>102528</v>
      </c>
      <c r="D58" s="18"/>
    </row>
    <row r="59" spans="1:4" x14ac:dyDescent="0.3">
      <c r="A59" s="15">
        <v>1999</v>
      </c>
      <c r="B59" s="19">
        <v>19554.197</v>
      </c>
      <c r="C59" s="17">
        <v>103874</v>
      </c>
      <c r="D59" s="18"/>
    </row>
    <row r="60" spans="1:4" x14ac:dyDescent="0.3">
      <c r="A60" s="15">
        <v>2000</v>
      </c>
      <c r="B60" s="19">
        <v>20421.764999999999</v>
      </c>
      <c r="C60" s="17">
        <v>104705</v>
      </c>
      <c r="D60" s="18"/>
    </row>
    <row r="61" spans="1:4" x14ac:dyDescent="0.3">
      <c r="A61" s="15">
        <v>2001</v>
      </c>
      <c r="B61" s="19">
        <v>20038.276999999998</v>
      </c>
      <c r="C61" s="17">
        <v>108209</v>
      </c>
      <c r="D61" s="18"/>
    </row>
    <row r="62" spans="1:4" x14ac:dyDescent="0.3">
      <c r="A62" s="15">
        <v>2002</v>
      </c>
      <c r="B62" s="19">
        <v>20786.493999999999</v>
      </c>
      <c r="C62" s="17">
        <v>109297</v>
      </c>
      <c r="D62" s="18"/>
    </row>
    <row r="63" spans="1:4" x14ac:dyDescent="0.3">
      <c r="A63" s="15">
        <v>2003</v>
      </c>
      <c r="B63" s="19">
        <v>21120.03</v>
      </c>
      <c r="C63" s="17">
        <v>111278</v>
      </c>
      <c r="D63" s="18"/>
    </row>
    <row r="64" spans="1:4" ht="15" thickBot="1" x14ac:dyDescent="0.35">
      <c r="A64" s="15">
        <v>2004</v>
      </c>
      <c r="B64" s="19">
        <v>21082.055</v>
      </c>
      <c r="C64" s="17">
        <v>112000</v>
      </c>
      <c r="D64" s="18"/>
    </row>
    <row r="65" spans="1:4" x14ac:dyDescent="0.3">
      <c r="A65" s="15">
        <v>2005</v>
      </c>
      <c r="B65" s="20">
        <v>21613.314999999999</v>
      </c>
      <c r="C65" s="17">
        <v>113343</v>
      </c>
      <c r="D65" s="20">
        <v>190.68945589934975</v>
      </c>
    </row>
    <row r="66" spans="1:4" x14ac:dyDescent="0.3">
      <c r="A66" s="15">
        <v>2006</v>
      </c>
      <c r="B66" s="21">
        <v>20670.901999999998</v>
      </c>
      <c r="C66" s="17">
        <v>114384</v>
      </c>
      <c r="D66" s="21">
        <v>180.71497761924743</v>
      </c>
    </row>
    <row r="67" spans="1:4" x14ac:dyDescent="0.3">
      <c r="A67" s="15">
        <v>2007</v>
      </c>
      <c r="B67" s="21">
        <v>21519.623</v>
      </c>
      <c r="C67" s="17">
        <v>116011</v>
      </c>
      <c r="D67" s="21">
        <v>185.49640120333416</v>
      </c>
    </row>
    <row r="68" spans="1:4" x14ac:dyDescent="0.3">
      <c r="A68" s="15">
        <v>2008</v>
      </c>
      <c r="B68" s="21">
        <v>21668.347000000002</v>
      </c>
      <c r="C68" s="17">
        <v>116783</v>
      </c>
      <c r="D68" s="21">
        <v>185.54367502119317</v>
      </c>
    </row>
    <row r="69" spans="1:4" x14ac:dyDescent="0.3">
      <c r="A69" s="15">
        <v>2009</v>
      </c>
      <c r="B69" s="21">
        <v>21082.080999999998</v>
      </c>
      <c r="C69" s="17">
        <v>117181</v>
      </c>
      <c r="D69" s="21">
        <v>179.91040356371767</v>
      </c>
    </row>
    <row r="70" spans="1:4" x14ac:dyDescent="0.3">
      <c r="A70" s="15">
        <v>2010</v>
      </c>
      <c r="B70" s="21">
        <v>21894.848999999998</v>
      </c>
      <c r="C70" s="17">
        <v>117538</v>
      </c>
      <c r="D70" s="21">
        <v>186.2788970375538</v>
      </c>
    </row>
    <row r="71" spans="1:4" x14ac:dyDescent="0.3">
      <c r="A71" s="15">
        <v>2011</v>
      </c>
      <c r="B71" s="21">
        <v>21381.887999999999</v>
      </c>
      <c r="C71" s="17">
        <v>119927</v>
      </c>
      <c r="D71" s="21">
        <v>178.29086027333295</v>
      </c>
    </row>
    <row r="72" spans="1:4" x14ac:dyDescent="0.3">
      <c r="A72" s="15">
        <v>2012</v>
      </c>
      <c r="B72" s="21">
        <v>19870.105</v>
      </c>
      <c r="C72" s="17">
        <v>121084</v>
      </c>
      <c r="D72" s="21">
        <v>164.10182187572264</v>
      </c>
    </row>
    <row r="73" spans="1:4" x14ac:dyDescent="0.3">
      <c r="A73" s="15">
        <v>2013</v>
      </c>
      <c r="B73" s="21">
        <v>21051.788</v>
      </c>
      <c r="C73" s="17">
        <v>122459</v>
      </c>
      <c r="D73" s="21">
        <v>171.90886745767972</v>
      </c>
    </row>
    <row r="74" spans="1:4" x14ac:dyDescent="0.3">
      <c r="A74" s="15">
        <v>2014</v>
      </c>
      <c r="B74" s="21">
        <v>21445.582999999999</v>
      </c>
      <c r="C74" s="17">
        <v>123229</v>
      </c>
      <c r="D74" s="21">
        <v>174.03032565386394</v>
      </c>
    </row>
    <row r="75" spans="1:4" x14ac:dyDescent="0.3">
      <c r="A75" s="15">
        <v>2015</v>
      </c>
      <c r="B75" s="21">
        <v>20617.523000000001</v>
      </c>
      <c r="C75" s="17">
        <v>124587</v>
      </c>
      <c r="D75" s="21">
        <v>165.48695289235636</v>
      </c>
    </row>
    <row r="76" spans="1:4" x14ac:dyDescent="0.3">
      <c r="A76" s="15">
        <v>2016</v>
      </c>
      <c r="B76" s="21">
        <v>20178.696</v>
      </c>
      <c r="C76" s="17">
        <v>125819</v>
      </c>
      <c r="D76" s="21">
        <v>160.37876632305137</v>
      </c>
    </row>
    <row r="77" spans="1:4" x14ac:dyDescent="0.3">
      <c r="A77" s="15">
        <v>2017</v>
      </c>
      <c r="B77" s="21">
        <v>19886.84</v>
      </c>
      <c r="C77" s="17">
        <v>126224</v>
      </c>
      <c r="D77" s="21">
        <v>157.55197109899859</v>
      </c>
    </row>
    <row r="78" spans="1:4" x14ac:dyDescent="0.3">
      <c r="A78" s="15">
        <v>2018</v>
      </c>
      <c r="B78" s="21">
        <v>21509.618999999999</v>
      </c>
      <c r="C78" s="17">
        <v>127586</v>
      </c>
      <c r="D78" s="21">
        <v>168.58917906353361</v>
      </c>
    </row>
    <row r="79" spans="1:4" x14ac:dyDescent="0.3">
      <c r="A79" s="15">
        <v>2019</v>
      </c>
      <c r="B79" s="21">
        <v>21073.384999999998</v>
      </c>
      <c r="C79" s="17">
        <v>128579</v>
      </c>
      <c r="D79" s="21">
        <v>163.89445399326485</v>
      </c>
    </row>
    <row r="80" spans="1:4" x14ac:dyDescent="0.3">
      <c r="A80" s="15">
        <v>2020</v>
      </c>
      <c r="B80" s="21">
        <v>20552.955000000002</v>
      </c>
      <c r="C80" s="17">
        <v>128451</v>
      </c>
      <c r="D80" s="21">
        <v>160.00618913048555</v>
      </c>
    </row>
    <row r="81" spans="1:4" ht="15" thickBot="1" x14ac:dyDescent="0.35">
      <c r="A81" s="15">
        <v>2021</v>
      </c>
      <c r="B81" s="22">
        <v>20884.264999999999</v>
      </c>
      <c r="C81" s="17">
        <v>129931</v>
      </c>
      <c r="D81" s="22">
        <v>160.73350470634415</v>
      </c>
    </row>
    <row r="82" spans="1:4" x14ac:dyDescent="0.3">
      <c r="B82" s="23"/>
      <c r="D82" s="23"/>
    </row>
  </sheetData>
  <hyperlinks>
    <hyperlink ref="B2" r:id="rId1" xr:uid="{64E3F9AC-6571-4E8C-AE19-C338A6776EE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7F8F6-EB56-487F-8A8B-24276B2974D8}">
  <sheetPr>
    <tabColor theme="4" tint="0.79998168889431442"/>
  </sheetPr>
  <dimension ref="A1:AE170"/>
  <sheetViews>
    <sheetView topLeftCell="R154" workbookViewId="0">
      <selection activeCell="AE176" sqref="AE176"/>
    </sheetView>
  </sheetViews>
  <sheetFormatPr defaultColWidth="8.88671875" defaultRowHeight="14.4" x14ac:dyDescent="0.3"/>
  <cols>
    <col min="1" max="1" width="13.33203125" customWidth="1"/>
    <col min="29" max="29" width="16.109375" customWidth="1"/>
    <col min="30" max="30" width="12.6640625" customWidth="1"/>
  </cols>
  <sheetData>
    <row r="1" spans="1:30" x14ac:dyDescent="0.3">
      <c r="A1" s="42" t="s">
        <v>17</v>
      </c>
      <c r="B1" t="s">
        <v>123</v>
      </c>
      <c r="AB1" s="9"/>
    </row>
    <row r="2" spans="1:30" x14ac:dyDescent="0.3">
      <c r="A2" s="42" t="s">
        <v>19</v>
      </c>
      <c r="B2" s="5" t="s">
        <v>124</v>
      </c>
      <c r="AB2" s="9"/>
    </row>
    <row r="3" spans="1:30" x14ac:dyDescent="0.3">
      <c r="A3" s="42" t="s">
        <v>6</v>
      </c>
      <c r="B3" t="s">
        <v>125</v>
      </c>
      <c r="AB3" s="9"/>
    </row>
    <row r="4" spans="1:30" x14ac:dyDescent="0.3">
      <c r="AB4" s="9"/>
    </row>
    <row r="5" spans="1:30" s="44" customFormat="1" ht="13.5" customHeight="1" x14ac:dyDescent="0.3">
      <c r="A5" s="43" t="s">
        <v>9</v>
      </c>
      <c r="AB5" s="9"/>
    </row>
    <row r="6" spans="1:30" x14ac:dyDescent="0.3">
      <c r="AB6" s="9"/>
    </row>
    <row r="7" spans="1:30" x14ac:dyDescent="0.3">
      <c r="B7" s="264" t="s">
        <v>126</v>
      </c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100"/>
      <c r="AA7" s="100"/>
      <c r="AB7" s="9"/>
    </row>
    <row r="8" spans="1:30" x14ac:dyDescent="0.3">
      <c r="B8" s="48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  <c r="H8" s="48">
        <v>7</v>
      </c>
      <c r="I8" s="48">
        <v>8</v>
      </c>
      <c r="J8" s="48">
        <v>9</v>
      </c>
      <c r="K8" s="48">
        <v>10</v>
      </c>
      <c r="L8" s="48">
        <v>11</v>
      </c>
      <c r="M8" s="48">
        <v>12</v>
      </c>
      <c r="N8" s="48">
        <v>13</v>
      </c>
      <c r="O8" s="48">
        <v>14</v>
      </c>
      <c r="P8" s="48">
        <v>15</v>
      </c>
      <c r="Q8" s="48">
        <v>16</v>
      </c>
      <c r="R8" s="48">
        <v>17</v>
      </c>
      <c r="S8" s="48">
        <v>18</v>
      </c>
      <c r="T8" s="48">
        <v>19</v>
      </c>
      <c r="U8" s="48">
        <v>20</v>
      </c>
      <c r="V8" s="48">
        <v>21</v>
      </c>
      <c r="W8" s="48">
        <v>22</v>
      </c>
      <c r="X8" s="48">
        <v>23</v>
      </c>
      <c r="Y8" s="48">
        <v>24</v>
      </c>
      <c r="Z8" s="48">
        <v>25</v>
      </c>
      <c r="AA8" s="48">
        <v>26</v>
      </c>
      <c r="AB8" s="9"/>
    </row>
    <row r="9" spans="1:30" s="93" customFormat="1" ht="52.8" x14ac:dyDescent="0.3">
      <c r="A9" s="101"/>
      <c r="B9" s="102" t="s">
        <v>127</v>
      </c>
      <c r="C9" s="102" t="s">
        <v>128</v>
      </c>
      <c r="D9" s="102" t="s">
        <v>129</v>
      </c>
      <c r="E9" s="102" t="s">
        <v>130</v>
      </c>
      <c r="F9" s="102" t="s">
        <v>131</v>
      </c>
      <c r="G9" s="103" t="s">
        <v>132</v>
      </c>
      <c r="H9" s="103" t="s">
        <v>133</v>
      </c>
      <c r="I9" s="103" t="s">
        <v>134</v>
      </c>
      <c r="J9" s="103" t="s">
        <v>135</v>
      </c>
      <c r="K9" s="103" t="s">
        <v>136</v>
      </c>
      <c r="L9" s="103" t="s">
        <v>137</v>
      </c>
      <c r="M9" s="103" t="s">
        <v>138</v>
      </c>
      <c r="N9" s="103" t="s">
        <v>139</v>
      </c>
      <c r="O9" s="103" t="s">
        <v>140</v>
      </c>
      <c r="P9" s="103" t="s">
        <v>141</v>
      </c>
      <c r="Q9" s="103" t="s">
        <v>142</v>
      </c>
      <c r="R9" s="103" t="s">
        <v>143</v>
      </c>
      <c r="S9" s="103" t="s">
        <v>144</v>
      </c>
      <c r="T9" s="103" t="s">
        <v>145</v>
      </c>
      <c r="U9" s="103" t="s">
        <v>146</v>
      </c>
      <c r="V9" s="103" t="s">
        <v>147</v>
      </c>
      <c r="W9" s="103" t="s">
        <v>148</v>
      </c>
      <c r="X9" s="103" t="s">
        <v>149</v>
      </c>
      <c r="Y9" s="103" t="s">
        <v>150</v>
      </c>
      <c r="Z9" s="103" t="s">
        <v>151</v>
      </c>
      <c r="AA9" s="103" t="s">
        <v>152</v>
      </c>
      <c r="AB9" s="104"/>
      <c r="AC9" s="103" t="s">
        <v>153</v>
      </c>
      <c r="AD9" s="103" t="s">
        <v>154</v>
      </c>
    </row>
    <row r="10" spans="1:30" hidden="1" x14ac:dyDescent="0.3">
      <c r="A10" s="105">
        <v>39356</v>
      </c>
      <c r="B10" s="106">
        <v>347</v>
      </c>
      <c r="C10" s="107"/>
      <c r="D10" s="107"/>
      <c r="E10" s="107"/>
      <c r="F10" s="107"/>
      <c r="G10" s="107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9"/>
      <c r="AB10" s="111"/>
      <c r="AC10" s="110"/>
      <c r="AD10" s="112"/>
    </row>
    <row r="11" spans="1:30" hidden="1" x14ac:dyDescent="0.3">
      <c r="A11" s="105">
        <v>39387</v>
      </c>
      <c r="B11" s="113">
        <v>347</v>
      </c>
      <c r="C11" s="114"/>
      <c r="D11" s="114"/>
      <c r="E11" s="114"/>
      <c r="F11" s="114"/>
      <c r="G11" s="114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5"/>
      <c r="AB11" s="111"/>
      <c r="AC11" s="110"/>
      <c r="AD11" s="116"/>
    </row>
    <row r="12" spans="1:30" hidden="1" x14ac:dyDescent="0.3">
      <c r="A12" s="105">
        <v>39417</v>
      </c>
      <c r="B12" s="113">
        <v>347</v>
      </c>
      <c r="C12" s="114"/>
      <c r="D12" s="114"/>
      <c r="E12" s="114"/>
      <c r="F12" s="114"/>
      <c r="G12" s="114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5"/>
      <c r="AB12" s="111"/>
      <c r="AC12" s="110"/>
      <c r="AD12" s="116"/>
    </row>
    <row r="13" spans="1:30" hidden="1" x14ac:dyDescent="0.3">
      <c r="A13" s="105">
        <v>39448</v>
      </c>
      <c r="B13" s="113">
        <v>347</v>
      </c>
      <c r="C13" s="114"/>
      <c r="D13" s="114"/>
      <c r="E13" s="114"/>
      <c r="F13" s="114"/>
      <c r="G13" s="114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5"/>
      <c r="AB13" s="111"/>
      <c r="AC13" s="110"/>
      <c r="AD13" s="116"/>
    </row>
    <row r="14" spans="1:30" hidden="1" x14ac:dyDescent="0.3">
      <c r="A14" s="105">
        <v>39479</v>
      </c>
      <c r="B14" s="113">
        <v>347</v>
      </c>
      <c r="C14" s="114"/>
      <c r="D14" s="114"/>
      <c r="E14" s="114"/>
      <c r="F14" s="114"/>
      <c r="G14" s="114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5"/>
      <c r="AB14" s="111"/>
      <c r="AC14" s="110"/>
      <c r="AD14" s="116"/>
    </row>
    <row r="15" spans="1:30" hidden="1" x14ac:dyDescent="0.3">
      <c r="A15" s="105">
        <v>39508</v>
      </c>
      <c r="B15" s="113">
        <v>347</v>
      </c>
      <c r="C15" s="114"/>
      <c r="D15" s="114"/>
      <c r="E15" s="114"/>
      <c r="F15" s="114"/>
      <c r="G15" s="114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5"/>
      <c r="AB15" s="111"/>
      <c r="AC15" s="110"/>
      <c r="AD15" s="116"/>
    </row>
    <row r="16" spans="1:30" hidden="1" x14ac:dyDescent="0.3">
      <c r="A16" s="105">
        <v>39539</v>
      </c>
      <c r="B16" s="113">
        <v>347</v>
      </c>
      <c r="C16" s="114"/>
      <c r="D16" s="114"/>
      <c r="E16" s="114"/>
      <c r="F16" s="114"/>
      <c r="G16" s="114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5"/>
      <c r="AB16" s="111"/>
      <c r="AC16" s="110"/>
      <c r="AD16" s="116"/>
    </row>
    <row r="17" spans="1:30" hidden="1" x14ac:dyDescent="0.3">
      <c r="A17" s="105">
        <v>39569</v>
      </c>
      <c r="B17" s="113">
        <v>347</v>
      </c>
      <c r="C17" s="114"/>
      <c r="D17" s="114"/>
      <c r="E17" s="114"/>
      <c r="F17" s="114"/>
      <c r="G17" s="114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5"/>
      <c r="AB17" s="111"/>
      <c r="AC17" s="110"/>
      <c r="AD17" s="116"/>
    </row>
    <row r="18" spans="1:30" hidden="1" x14ac:dyDescent="0.3">
      <c r="A18" s="105">
        <v>39600</v>
      </c>
      <c r="B18" s="113">
        <v>347</v>
      </c>
      <c r="C18" s="114"/>
      <c r="D18" s="114"/>
      <c r="E18" s="114"/>
      <c r="F18" s="114"/>
      <c r="G18" s="114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5"/>
      <c r="AB18" s="111"/>
      <c r="AC18" s="110"/>
      <c r="AD18" s="116"/>
    </row>
    <row r="19" spans="1:30" hidden="1" x14ac:dyDescent="0.3">
      <c r="A19" s="105">
        <v>39630</v>
      </c>
      <c r="B19" s="113">
        <v>347</v>
      </c>
      <c r="C19" s="117">
        <v>357</v>
      </c>
      <c r="D19" s="114"/>
      <c r="E19" s="114"/>
      <c r="F19" s="114"/>
      <c r="G19" s="114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5"/>
      <c r="AB19" s="111"/>
      <c r="AC19" s="110"/>
      <c r="AD19" s="116"/>
    </row>
    <row r="20" spans="1:30" hidden="1" x14ac:dyDescent="0.3">
      <c r="A20" s="105">
        <v>39661</v>
      </c>
      <c r="B20" s="113">
        <v>347</v>
      </c>
      <c r="C20" s="117">
        <v>357</v>
      </c>
      <c r="D20" s="114"/>
      <c r="E20" s="114"/>
      <c r="F20" s="114"/>
      <c r="G20" s="114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5"/>
      <c r="AB20" s="111"/>
      <c r="AC20" s="110"/>
      <c r="AD20" s="116"/>
    </row>
    <row r="21" spans="1:30" hidden="1" x14ac:dyDescent="0.3">
      <c r="A21" s="105">
        <v>39692</v>
      </c>
      <c r="B21" s="113">
        <v>347</v>
      </c>
      <c r="C21" s="117">
        <v>357</v>
      </c>
      <c r="D21" s="114"/>
      <c r="E21" s="114"/>
      <c r="F21" s="114"/>
      <c r="G21" s="114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5"/>
      <c r="AB21" s="111"/>
      <c r="AC21" s="110"/>
      <c r="AD21" s="116"/>
    </row>
    <row r="22" spans="1:30" hidden="1" x14ac:dyDescent="0.3">
      <c r="A22" s="105">
        <v>39722</v>
      </c>
      <c r="B22" s="113">
        <v>347</v>
      </c>
      <c r="C22" s="117">
        <v>357</v>
      </c>
      <c r="D22" s="114"/>
      <c r="E22" s="114"/>
      <c r="F22" s="114"/>
      <c r="G22" s="114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5"/>
      <c r="AB22" s="111"/>
      <c r="AC22" s="110"/>
      <c r="AD22" s="116"/>
    </row>
    <row r="23" spans="1:30" hidden="1" x14ac:dyDescent="0.3">
      <c r="A23" s="105">
        <v>39753</v>
      </c>
      <c r="B23" s="113">
        <v>347</v>
      </c>
      <c r="C23" s="117">
        <v>357</v>
      </c>
      <c r="D23" s="117">
        <v>113</v>
      </c>
      <c r="E23" s="114"/>
      <c r="F23" s="114"/>
      <c r="G23" s="114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5"/>
      <c r="AB23" s="111"/>
      <c r="AC23" s="110"/>
      <c r="AD23" s="116"/>
    </row>
    <row r="24" spans="1:30" hidden="1" x14ac:dyDescent="0.3">
      <c r="A24" s="105">
        <v>39783</v>
      </c>
      <c r="B24" s="113">
        <v>347</v>
      </c>
      <c r="C24" s="117">
        <v>357</v>
      </c>
      <c r="D24" s="117">
        <v>113</v>
      </c>
      <c r="E24" s="114"/>
      <c r="F24" s="114"/>
      <c r="G24" s="114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5"/>
      <c r="AB24" s="111"/>
      <c r="AC24" s="117">
        <v>78788.891000000003</v>
      </c>
      <c r="AD24" s="116">
        <v>1.0369482164687405E-2</v>
      </c>
    </row>
    <row r="25" spans="1:30" hidden="1" x14ac:dyDescent="0.3">
      <c r="A25" s="105">
        <v>39814</v>
      </c>
      <c r="B25" s="113">
        <v>347</v>
      </c>
      <c r="C25" s="117">
        <v>357</v>
      </c>
      <c r="D25" s="117">
        <v>113</v>
      </c>
      <c r="E25" s="114"/>
      <c r="F25" s="114"/>
      <c r="G25" s="114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5"/>
      <c r="AB25" s="111"/>
      <c r="AC25" s="118">
        <v>78885.187208333344</v>
      </c>
      <c r="AD25" s="116"/>
    </row>
    <row r="26" spans="1:30" hidden="1" x14ac:dyDescent="0.3">
      <c r="A26" s="105">
        <v>39845</v>
      </c>
      <c r="B26" s="113">
        <v>347</v>
      </c>
      <c r="C26" s="117">
        <v>357</v>
      </c>
      <c r="D26" s="117">
        <v>113</v>
      </c>
      <c r="E26" s="114"/>
      <c r="F26" s="114"/>
      <c r="G26" s="114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5"/>
      <c r="AB26" s="111"/>
      <c r="AC26" s="118">
        <v>78981.483416666684</v>
      </c>
      <c r="AD26" s="116"/>
    </row>
    <row r="27" spans="1:30" hidden="1" x14ac:dyDescent="0.3">
      <c r="A27" s="105">
        <v>39873</v>
      </c>
      <c r="B27" s="113">
        <v>347</v>
      </c>
      <c r="C27" s="117">
        <v>357</v>
      </c>
      <c r="D27" s="117">
        <v>113</v>
      </c>
      <c r="E27" s="114"/>
      <c r="F27" s="114"/>
      <c r="G27" s="114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5"/>
      <c r="AB27" s="111"/>
      <c r="AC27" s="118">
        <v>79077.779625000025</v>
      </c>
      <c r="AD27" s="116"/>
    </row>
    <row r="28" spans="1:30" hidden="1" x14ac:dyDescent="0.3">
      <c r="A28" s="105">
        <v>39904</v>
      </c>
      <c r="B28" s="113">
        <v>347</v>
      </c>
      <c r="C28" s="117">
        <v>357</v>
      </c>
      <c r="D28" s="117">
        <v>113</v>
      </c>
      <c r="E28" s="114"/>
      <c r="F28" s="114"/>
      <c r="G28" s="114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5"/>
      <c r="AB28" s="111"/>
      <c r="AC28" s="118">
        <v>79174.075833333365</v>
      </c>
      <c r="AD28" s="116"/>
    </row>
    <row r="29" spans="1:30" hidden="1" x14ac:dyDescent="0.3">
      <c r="A29" s="105">
        <v>39934</v>
      </c>
      <c r="B29" s="113">
        <v>347</v>
      </c>
      <c r="C29" s="117">
        <v>357</v>
      </c>
      <c r="D29" s="117">
        <v>113</v>
      </c>
      <c r="E29" s="117">
        <v>247</v>
      </c>
      <c r="F29" s="114"/>
      <c r="G29" s="114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5"/>
      <c r="AB29" s="111"/>
      <c r="AC29" s="118">
        <v>79270.372041666706</v>
      </c>
      <c r="AD29" s="116"/>
    </row>
    <row r="30" spans="1:30" hidden="1" x14ac:dyDescent="0.3">
      <c r="A30" s="105">
        <v>39965</v>
      </c>
      <c r="B30" s="113">
        <v>347</v>
      </c>
      <c r="C30" s="117">
        <v>357</v>
      </c>
      <c r="D30" s="117">
        <v>113</v>
      </c>
      <c r="E30" s="117">
        <v>247</v>
      </c>
      <c r="F30" s="114"/>
      <c r="G30" s="114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5"/>
      <c r="AB30" s="111"/>
      <c r="AC30" s="118">
        <v>79366.668250000046</v>
      </c>
      <c r="AD30" s="116"/>
    </row>
    <row r="31" spans="1:30" hidden="1" x14ac:dyDescent="0.3">
      <c r="A31" s="105">
        <v>39995</v>
      </c>
      <c r="B31" s="113">
        <v>347</v>
      </c>
      <c r="C31" s="117">
        <v>357</v>
      </c>
      <c r="D31" s="117">
        <v>113</v>
      </c>
      <c r="E31" s="117">
        <v>247</v>
      </c>
      <c r="F31" s="114"/>
      <c r="G31" s="114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5"/>
      <c r="AB31" s="111"/>
      <c r="AC31" s="118">
        <v>79462.964458333387</v>
      </c>
      <c r="AD31" s="116"/>
    </row>
    <row r="32" spans="1:30" hidden="1" x14ac:dyDescent="0.3">
      <c r="A32" s="105">
        <v>40026</v>
      </c>
      <c r="B32" s="113">
        <v>347</v>
      </c>
      <c r="C32" s="117">
        <v>357</v>
      </c>
      <c r="D32" s="117">
        <v>113</v>
      </c>
      <c r="E32" s="117">
        <v>247</v>
      </c>
      <c r="F32" s="114"/>
      <c r="G32" s="114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5"/>
      <c r="AB32" s="111"/>
      <c r="AC32" s="118">
        <v>79559.260666666727</v>
      </c>
      <c r="AD32" s="116"/>
    </row>
    <row r="33" spans="1:30" hidden="1" x14ac:dyDescent="0.3">
      <c r="A33" s="105">
        <v>40057</v>
      </c>
      <c r="B33" s="113">
        <v>347</v>
      </c>
      <c r="C33" s="117">
        <v>357</v>
      </c>
      <c r="D33" s="117">
        <v>113</v>
      </c>
      <c r="E33" s="117">
        <v>247</v>
      </c>
      <c r="F33" s="114"/>
      <c r="G33" s="114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5"/>
      <c r="AB33" s="111"/>
      <c r="AC33" s="118">
        <v>79655.556875000068</v>
      </c>
      <c r="AD33" s="116"/>
    </row>
    <row r="34" spans="1:30" hidden="1" x14ac:dyDescent="0.3">
      <c r="A34" s="105">
        <v>40087</v>
      </c>
      <c r="B34" s="113">
        <v>347</v>
      </c>
      <c r="C34" s="117">
        <v>357</v>
      </c>
      <c r="D34" s="117">
        <v>113</v>
      </c>
      <c r="E34" s="117">
        <v>247</v>
      </c>
      <c r="F34" s="114"/>
      <c r="G34" s="114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5"/>
      <c r="AB34" s="111"/>
      <c r="AC34" s="118">
        <v>79751.853083333408</v>
      </c>
      <c r="AD34" s="116"/>
    </row>
    <row r="35" spans="1:30" hidden="1" x14ac:dyDescent="0.3">
      <c r="A35" s="105">
        <v>40118</v>
      </c>
      <c r="B35" s="113">
        <v>347</v>
      </c>
      <c r="C35" s="117">
        <v>357</v>
      </c>
      <c r="D35" s="117">
        <v>113</v>
      </c>
      <c r="E35" s="117">
        <v>247</v>
      </c>
      <c r="F35" s="114"/>
      <c r="G35" s="114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5"/>
      <c r="AB35" s="111"/>
      <c r="AC35" s="118">
        <v>79848.149291666748</v>
      </c>
      <c r="AD35" s="116"/>
    </row>
    <row r="36" spans="1:30" hidden="1" x14ac:dyDescent="0.3">
      <c r="A36" s="105">
        <v>40148</v>
      </c>
      <c r="B36" s="113">
        <v>347</v>
      </c>
      <c r="C36" s="117">
        <v>357</v>
      </c>
      <c r="D36" s="117">
        <v>113</v>
      </c>
      <c r="E36" s="117">
        <v>247</v>
      </c>
      <c r="F36" s="117">
        <v>2800</v>
      </c>
      <c r="G36" s="114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5"/>
      <c r="AB36" s="111"/>
      <c r="AC36" s="118">
        <v>79944.445500000089</v>
      </c>
      <c r="AD36" s="116">
        <v>4.8333564337499794E-2</v>
      </c>
    </row>
    <row r="37" spans="1:30" hidden="1" x14ac:dyDescent="0.3">
      <c r="A37" s="105">
        <v>40179</v>
      </c>
      <c r="B37" s="113">
        <v>347</v>
      </c>
      <c r="C37" s="117">
        <v>357</v>
      </c>
      <c r="D37" s="117">
        <v>113</v>
      </c>
      <c r="E37" s="117">
        <v>247</v>
      </c>
      <c r="F37" s="117">
        <v>2800</v>
      </c>
      <c r="G37" s="117">
        <v>281</v>
      </c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5"/>
      <c r="AB37" s="111"/>
      <c r="AC37" s="118">
        <v>80040.741708333429</v>
      </c>
      <c r="AD37" s="116"/>
    </row>
    <row r="38" spans="1:30" hidden="1" x14ac:dyDescent="0.3">
      <c r="A38" s="105">
        <v>40210</v>
      </c>
      <c r="B38" s="113">
        <v>347</v>
      </c>
      <c r="C38" s="117">
        <v>357</v>
      </c>
      <c r="D38" s="117">
        <v>113</v>
      </c>
      <c r="E38" s="117">
        <v>247</v>
      </c>
      <c r="F38" s="117">
        <v>2800</v>
      </c>
      <c r="G38" s="117">
        <v>281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5"/>
      <c r="AB38" s="111"/>
      <c r="AC38" s="118">
        <v>80137.03791666677</v>
      </c>
      <c r="AD38" s="116"/>
    </row>
    <row r="39" spans="1:30" hidden="1" x14ac:dyDescent="0.3">
      <c r="A39" s="105">
        <v>40238</v>
      </c>
      <c r="B39" s="113">
        <v>347</v>
      </c>
      <c r="C39" s="117">
        <v>357</v>
      </c>
      <c r="D39" s="117">
        <v>113</v>
      </c>
      <c r="E39" s="117">
        <v>247</v>
      </c>
      <c r="F39" s="117">
        <v>2800</v>
      </c>
      <c r="G39" s="117">
        <v>281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5"/>
      <c r="AB39" s="111"/>
      <c r="AC39" s="118">
        <v>80233.33412500011</v>
      </c>
      <c r="AD39" s="116"/>
    </row>
    <row r="40" spans="1:30" hidden="1" x14ac:dyDescent="0.3">
      <c r="A40" s="105">
        <v>40269</v>
      </c>
      <c r="B40" s="113">
        <v>347</v>
      </c>
      <c r="C40" s="117">
        <v>357</v>
      </c>
      <c r="D40" s="117">
        <v>113</v>
      </c>
      <c r="E40" s="117">
        <v>247</v>
      </c>
      <c r="F40" s="117">
        <v>2800</v>
      </c>
      <c r="G40" s="117">
        <v>281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5"/>
      <c r="AB40" s="111"/>
      <c r="AC40" s="118">
        <v>80329.630333333451</v>
      </c>
      <c r="AD40" s="116"/>
    </row>
    <row r="41" spans="1:30" hidden="1" x14ac:dyDescent="0.3">
      <c r="A41" s="105">
        <v>40299</v>
      </c>
      <c r="B41" s="113">
        <v>347</v>
      </c>
      <c r="C41" s="117">
        <v>357</v>
      </c>
      <c r="D41" s="117">
        <v>113</v>
      </c>
      <c r="E41" s="117">
        <v>247</v>
      </c>
      <c r="F41" s="117">
        <v>2800</v>
      </c>
      <c r="G41" s="117">
        <v>281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5"/>
      <c r="AB41" s="111"/>
      <c r="AC41" s="118">
        <v>80425.926541666791</v>
      </c>
      <c r="AD41" s="116"/>
    </row>
    <row r="42" spans="1:30" hidden="1" x14ac:dyDescent="0.3">
      <c r="A42" s="105">
        <v>40330</v>
      </c>
      <c r="B42" s="113">
        <v>347</v>
      </c>
      <c r="C42" s="117">
        <v>357</v>
      </c>
      <c r="D42" s="117">
        <v>113</v>
      </c>
      <c r="E42" s="117">
        <v>247</v>
      </c>
      <c r="F42" s="117">
        <v>2800</v>
      </c>
      <c r="G42" s="117">
        <v>281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5"/>
      <c r="AB42" s="111"/>
      <c r="AC42" s="118">
        <v>80522.222750000132</v>
      </c>
      <c r="AD42" s="116"/>
    </row>
    <row r="43" spans="1:30" hidden="1" x14ac:dyDescent="0.3">
      <c r="A43" s="105">
        <v>40360</v>
      </c>
      <c r="B43" s="113">
        <v>347</v>
      </c>
      <c r="C43" s="117">
        <v>357</v>
      </c>
      <c r="D43" s="117">
        <v>113</v>
      </c>
      <c r="E43" s="117">
        <v>247</v>
      </c>
      <c r="F43" s="117">
        <v>2800</v>
      </c>
      <c r="G43" s="117">
        <v>281</v>
      </c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5"/>
      <c r="AB43" s="111"/>
      <c r="AC43" s="118">
        <v>80618.518958333472</v>
      </c>
      <c r="AD43" s="116"/>
    </row>
    <row r="44" spans="1:30" hidden="1" x14ac:dyDescent="0.3">
      <c r="A44" s="105">
        <v>40391</v>
      </c>
      <c r="B44" s="113">
        <v>347</v>
      </c>
      <c r="C44" s="117">
        <v>357</v>
      </c>
      <c r="D44" s="117">
        <v>113</v>
      </c>
      <c r="E44" s="117">
        <v>247</v>
      </c>
      <c r="F44" s="117">
        <v>2800</v>
      </c>
      <c r="G44" s="117">
        <v>281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5"/>
      <c r="AB44" s="111"/>
      <c r="AC44" s="118">
        <v>80714.815166666813</v>
      </c>
      <c r="AD44" s="116"/>
    </row>
    <row r="45" spans="1:30" hidden="1" x14ac:dyDescent="0.3">
      <c r="A45" s="105">
        <v>40422</v>
      </c>
      <c r="B45" s="113">
        <v>347</v>
      </c>
      <c r="C45" s="117">
        <v>357</v>
      </c>
      <c r="D45" s="117">
        <v>113</v>
      </c>
      <c r="E45" s="117">
        <v>247</v>
      </c>
      <c r="F45" s="117">
        <v>2800</v>
      </c>
      <c r="G45" s="117">
        <v>281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5"/>
      <c r="AB45" s="111"/>
      <c r="AC45" s="118">
        <v>80811.111375000153</v>
      </c>
      <c r="AD45" s="116"/>
    </row>
    <row r="46" spans="1:30" hidden="1" x14ac:dyDescent="0.3">
      <c r="A46" s="105">
        <v>40452</v>
      </c>
      <c r="B46" s="113">
        <v>347</v>
      </c>
      <c r="C46" s="117">
        <v>357</v>
      </c>
      <c r="D46" s="117">
        <v>113</v>
      </c>
      <c r="E46" s="117">
        <v>247</v>
      </c>
      <c r="F46" s="117">
        <v>2800</v>
      </c>
      <c r="G46" s="117">
        <v>281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5"/>
      <c r="AB46" s="111"/>
      <c r="AC46" s="118">
        <v>80907.407583333494</v>
      </c>
      <c r="AD46" s="116"/>
    </row>
    <row r="47" spans="1:30" hidden="1" x14ac:dyDescent="0.3">
      <c r="A47" s="105">
        <v>40483</v>
      </c>
      <c r="B47" s="113">
        <v>347</v>
      </c>
      <c r="C47" s="117">
        <v>357</v>
      </c>
      <c r="D47" s="117">
        <v>113</v>
      </c>
      <c r="E47" s="117">
        <v>247</v>
      </c>
      <c r="F47" s="117">
        <v>2800</v>
      </c>
      <c r="G47" s="117">
        <v>281</v>
      </c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5"/>
      <c r="AB47" s="111"/>
      <c r="AC47" s="118">
        <v>81003.703791666834</v>
      </c>
      <c r="AD47" s="116"/>
    </row>
    <row r="48" spans="1:30" hidden="1" x14ac:dyDescent="0.3">
      <c r="A48" s="105">
        <v>40513</v>
      </c>
      <c r="B48" s="113">
        <v>347</v>
      </c>
      <c r="C48" s="117">
        <v>357</v>
      </c>
      <c r="D48" s="117">
        <v>113</v>
      </c>
      <c r="E48" s="117">
        <v>247</v>
      </c>
      <c r="F48" s="117">
        <v>2800</v>
      </c>
      <c r="G48" s="117">
        <v>281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5"/>
      <c r="AB48" s="111"/>
      <c r="AC48" s="117">
        <v>81100</v>
      </c>
      <c r="AD48" s="116">
        <v>5.1109741060419232E-2</v>
      </c>
    </row>
    <row r="49" spans="1:30" hidden="1" x14ac:dyDescent="0.3">
      <c r="A49" s="105">
        <v>40544</v>
      </c>
      <c r="B49" s="113">
        <v>347</v>
      </c>
      <c r="C49" s="117">
        <v>357</v>
      </c>
      <c r="D49" s="117">
        <v>113</v>
      </c>
      <c r="E49" s="117">
        <v>247</v>
      </c>
      <c r="F49" s="117">
        <v>2800</v>
      </c>
      <c r="G49" s="117">
        <v>281</v>
      </c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5"/>
      <c r="AB49" s="111"/>
      <c r="AC49" s="118">
        <v>81150</v>
      </c>
      <c r="AD49" s="116"/>
    </row>
    <row r="50" spans="1:30" hidden="1" x14ac:dyDescent="0.3">
      <c r="A50" s="105">
        <v>40575</v>
      </c>
      <c r="B50" s="113">
        <v>347</v>
      </c>
      <c r="C50" s="117">
        <v>357</v>
      </c>
      <c r="D50" s="117">
        <v>113</v>
      </c>
      <c r="E50" s="117">
        <v>247</v>
      </c>
      <c r="F50" s="117">
        <v>2800</v>
      </c>
      <c r="G50" s="117">
        <v>281</v>
      </c>
      <c r="H50" s="117">
        <v>205</v>
      </c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5"/>
      <c r="AB50" s="111"/>
      <c r="AC50" s="118">
        <v>81200</v>
      </c>
      <c r="AD50" s="116"/>
    </row>
    <row r="51" spans="1:30" hidden="1" x14ac:dyDescent="0.3">
      <c r="A51" s="105">
        <v>40603</v>
      </c>
      <c r="B51" s="113">
        <v>347</v>
      </c>
      <c r="C51" s="117">
        <v>357</v>
      </c>
      <c r="D51" s="117">
        <v>113</v>
      </c>
      <c r="E51" s="117">
        <v>247</v>
      </c>
      <c r="F51" s="117">
        <v>2800</v>
      </c>
      <c r="G51" s="117">
        <v>281</v>
      </c>
      <c r="H51" s="117">
        <v>205</v>
      </c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5"/>
      <c r="AB51" s="111"/>
      <c r="AC51" s="118">
        <v>81250</v>
      </c>
      <c r="AD51" s="116"/>
    </row>
    <row r="52" spans="1:30" hidden="1" x14ac:dyDescent="0.3">
      <c r="A52" s="105">
        <v>40634</v>
      </c>
      <c r="B52" s="113">
        <v>347</v>
      </c>
      <c r="C52" s="117">
        <v>357</v>
      </c>
      <c r="D52" s="117">
        <v>113</v>
      </c>
      <c r="E52" s="117">
        <v>247</v>
      </c>
      <c r="F52" s="117">
        <v>2800</v>
      </c>
      <c r="G52" s="117">
        <v>281</v>
      </c>
      <c r="H52" s="117">
        <v>205</v>
      </c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5"/>
      <c r="AB52" s="111"/>
      <c r="AC52" s="118">
        <v>81300</v>
      </c>
      <c r="AD52" s="116"/>
    </row>
    <row r="53" spans="1:30" hidden="1" x14ac:dyDescent="0.3">
      <c r="A53" s="105">
        <v>40664</v>
      </c>
      <c r="B53" s="113">
        <v>347</v>
      </c>
      <c r="C53" s="117">
        <v>357</v>
      </c>
      <c r="D53" s="117">
        <v>113</v>
      </c>
      <c r="E53" s="117">
        <v>247</v>
      </c>
      <c r="F53" s="117">
        <v>2800</v>
      </c>
      <c r="G53" s="117">
        <v>281</v>
      </c>
      <c r="H53" s="117">
        <v>205</v>
      </c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5"/>
      <c r="AB53" s="111"/>
      <c r="AC53" s="118">
        <v>81350</v>
      </c>
      <c r="AD53" s="116"/>
    </row>
    <row r="54" spans="1:30" hidden="1" x14ac:dyDescent="0.3">
      <c r="A54" s="105">
        <v>40695</v>
      </c>
      <c r="B54" s="113">
        <v>347</v>
      </c>
      <c r="C54" s="117">
        <v>357</v>
      </c>
      <c r="D54" s="117">
        <v>113</v>
      </c>
      <c r="E54" s="117">
        <v>247</v>
      </c>
      <c r="F54" s="117">
        <v>2800</v>
      </c>
      <c r="G54" s="117">
        <v>281</v>
      </c>
      <c r="H54" s="117">
        <v>205</v>
      </c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5"/>
      <c r="AB54" s="111"/>
      <c r="AC54" s="118">
        <v>81400</v>
      </c>
      <c r="AD54" s="116"/>
    </row>
    <row r="55" spans="1:30" hidden="1" x14ac:dyDescent="0.3">
      <c r="A55" s="105">
        <v>40725</v>
      </c>
      <c r="B55" s="113">
        <v>347</v>
      </c>
      <c r="C55" s="117">
        <v>357</v>
      </c>
      <c r="D55" s="117">
        <v>113</v>
      </c>
      <c r="E55" s="117">
        <v>247</v>
      </c>
      <c r="F55" s="117">
        <v>2800</v>
      </c>
      <c r="G55" s="117">
        <v>281</v>
      </c>
      <c r="H55" s="117">
        <v>205</v>
      </c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5"/>
      <c r="AB55" s="111"/>
      <c r="AC55" s="118">
        <v>81450</v>
      </c>
      <c r="AD55" s="116"/>
    </row>
    <row r="56" spans="1:30" hidden="1" x14ac:dyDescent="0.3">
      <c r="A56" s="105">
        <v>40756</v>
      </c>
      <c r="B56" s="113">
        <v>347</v>
      </c>
      <c r="C56" s="117">
        <v>357</v>
      </c>
      <c r="D56" s="117">
        <v>113</v>
      </c>
      <c r="E56" s="117">
        <v>247</v>
      </c>
      <c r="F56" s="117">
        <v>2800</v>
      </c>
      <c r="G56" s="117">
        <v>281</v>
      </c>
      <c r="H56" s="117">
        <v>205</v>
      </c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5"/>
      <c r="AB56" s="111"/>
      <c r="AC56" s="118">
        <v>81500</v>
      </c>
      <c r="AD56" s="116"/>
    </row>
    <row r="57" spans="1:30" hidden="1" x14ac:dyDescent="0.3">
      <c r="A57" s="105">
        <v>40787</v>
      </c>
      <c r="B57" s="113">
        <v>347</v>
      </c>
      <c r="C57" s="117">
        <v>357</v>
      </c>
      <c r="D57" s="117">
        <v>113</v>
      </c>
      <c r="E57" s="117">
        <v>247</v>
      </c>
      <c r="F57" s="117">
        <v>2800</v>
      </c>
      <c r="G57" s="117">
        <v>281</v>
      </c>
      <c r="H57" s="117">
        <v>205</v>
      </c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5"/>
      <c r="AB57" s="111"/>
      <c r="AC57" s="118">
        <v>81550</v>
      </c>
      <c r="AD57" s="116"/>
    </row>
    <row r="58" spans="1:30" hidden="1" x14ac:dyDescent="0.3">
      <c r="A58" s="105">
        <v>40817</v>
      </c>
      <c r="B58" s="113">
        <v>347</v>
      </c>
      <c r="C58" s="117">
        <v>357</v>
      </c>
      <c r="D58" s="117">
        <v>113</v>
      </c>
      <c r="E58" s="117">
        <v>247</v>
      </c>
      <c r="F58" s="117">
        <v>2800</v>
      </c>
      <c r="G58" s="117">
        <v>281</v>
      </c>
      <c r="H58" s="117">
        <v>205</v>
      </c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5"/>
      <c r="AB58" s="111"/>
      <c r="AC58" s="118">
        <v>81600</v>
      </c>
      <c r="AD58" s="116"/>
    </row>
    <row r="59" spans="1:30" hidden="1" x14ac:dyDescent="0.3">
      <c r="A59" s="105">
        <v>40848</v>
      </c>
      <c r="B59" s="113">
        <v>347</v>
      </c>
      <c r="C59" s="117">
        <v>357</v>
      </c>
      <c r="D59" s="117">
        <v>113</v>
      </c>
      <c r="E59" s="117">
        <v>247</v>
      </c>
      <c r="F59" s="117">
        <v>2800</v>
      </c>
      <c r="G59" s="117">
        <v>281</v>
      </c>
      <c r="H59" s="117">
        <v>205</v>
      </c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5"/>
      <c r="AB59" s="111"/>
      <c r="AC59" s="118">
        <v>81650</v>
      </c>
      <c r="AD59" s="116"/>
    </row>
    <row r="60" spans="1:30" hidden="1" x14ac:dyDescent="0.3">
      <c r="A60" s="105">
        <v>40878</v>
      </c>
      <c r="B60" s="113">
        <v>347</v>
      </c>
      <c r="C60" s="117">
        <v>357</v>
      </c>
      <c r="D60" s="117">
        <v>113</v>
      </c>
      <c r="E60" s="117">
        <v>247</v>
      </c>
      <c r="F60" s="117">
        <v>2800</v>
      </c>
      <c r="G60" s="117">
        <v>281</v>
      </c>
      <c r="H60" s="117">
        <v>205</v>
      </c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5"/>
      <c r="AB60" s="111"/>
      <c r="AC60" s="118">
        <v>81700</v>
      </c>
      <c r="AD60" s="116"/>
    </row>
    <row r="61" spans="1:30" hidden="1" x14ac:dyDescent="0.3">
      <c r="A61" s="105">
        <v>40909</v>
      </c>
      <c r="B61" s="113">
        <v>347</v>
      </c>
      <c r="C61" s="117">
        <v>357</v>
      </c>
      <c r="D61" s="117">
        <v>113</v>
      </c>
      <c r="E61" s="117">
        <v>247</v>
      </c>
      <c r="F61" s="117">
        <v>2800</v>
      </c>
      <c r="G61" s="117">
        <v>281</v>
      </c>
      <c r="H61" s="117">
        <v>205</v>
      </c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5"/>
      <c r="AB61" s="111"/>
      <c r="AC61" s="118">
        <v>81750</v>
      </c>
      <c r="AD61" s="116"/>
    </row>
    <row r="62" spans="1:30" hidden="1" x14ac:dyDescent="0.3">
      <c r="A62" s="105">
        <v>40940</v>
      </c>
      <c r="B62" s="113">
        <v>347</v>
      </c>
      <c r="C62" s="117">
        <v>357</v>
      </c>
      <c r="D62" s="117">
        <v>113</v>
      </c>
      <c r="E62" s="117">
        <v>247</v>
      </c>
      <c r="F62" s="117">
        <v>2800</v>
      </c>
      <c r="G62" s="117">
        <v>281</v>
      </c>
      <c r="H62" s="117">
        <v>205</v>
      </c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5"/>
      <c r="AB62" s="111"/>
      <c r="AC62" s="118">
        <v>81800</v>
      </c>
      <c r="AD62" s="116"/>
    </row>
    <row r="63" spans="1:30" hidden="1" x14ac:dyDescent="0.3">
      <c r="A63" s="105">
        <v>40969</v>
      </c>
      <c r="B63" s="113">
        <v>347</v>
      </c>
      <c r="C63" s="117">
        <v>357</v>
      </c>
      <c r="D63" s="117">
        <v>113</v>
      </c>
      <c r="E63" s="117">
        <v>247</v>
      </c>
      <c r="F63" s="117">
        <v>2800</v>
      </c>
      <c r="G63" s="117">
        <v>281</v>
      </c>
      <c r="H63" s="117">
        <v>205</v>
      </c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5"/>
      <c r="AB63" s="111"/>
      <c r="AC63" s="118">
        <v>81850</v>
      </c>
      <c r="AD63" s="116"/>
    </row>
    <row r="64" spans="1:30" hidden="1" x14ac:dyDescent="0.3">
      <c r="A64" s="105">
        <v>41000</v>
      </c>
      <c r="B64" s="113">
        <v>347</v>
      </c>
      <c r="C64" s="117">
        <v>357</v>
      </c>
      <c r="D64" s="117">
        <v>113</v>
      </c>
      <c r="E64" s="117">
        <v>247</v>
      </c>
      <c r="F64" s="117">
        <v>2800</v>
      </c>
      <c r="G64" s="117">
        <v>281</v>
      </c>
      <c r="H64" s="117">
        <v>205</v>
      </c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5"/>
      <c r="AB64" s="111"/>
      <c r="AC64" s="118">
        <v>81900</v>
      </c>
      <c r="AD64" s="116"/>
    </row>
    <row r="65" spans="1:30" hidden="1" x14ac:dyDescent="0.3">
      <c r="A65" s="105">
        <v>41030</v>
      </c>
      <c r="B65" s="113">
        <v>347</v>
      </c>
      <c r="C65" s="117">
        <v>357</v>
      </c>
      <c r="D65" s="117">
        <v>113</v>
      </c>
      <c r="E65" s="117">
        <v>247</v>
      </c>
      <c r="F65" s="117">
        <v>2800</v>
      </c>
      <c r="G65" s="117">
        <v>281</v>
      </c>
      <c r="H65" s="117">
        <v>205</v>
      </c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5"/>
      <c r="AB65" s="111"/>
      <c r="AC65" s="118">
        <v>81950</v>
      </c>
      <c r="AD65" s="116"/>
    </row>
    <row r="66" spans="1:30" hidden="1" x14ac:dyDescent="0.3">
      <c r="A66" s="105">
        <v>41061</v>
      </c>
      <c r="B66" s="113">
        <v>347</v>
      </c>
      <c r="C66" s="117">
        <v>357</v>
      </c>
      <c r="D66" s="117">
        <v>113</v>
      </c>
      <c r="E66" s="117">
        <v>247</v>
      </c>
      <c r="F66" s="117">
        <v>2800</v>
      </c>
      <c r="G66" s="117">
        <v>281</v>
      </c>
      <c r="H66" s="117">
        <v>205</v>
      </c>
      <c r="I66" s="117">
        <v>300</v>
      </c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5"/>
      <c r="AB66" s="111"/>
      <c r="AC66" s="118">
        <v>82000</v>
      </c>
      <c r="AD66" s="116"/>
    </row>
    <row r="67" spans="1:30" hidden="1" x14ac:dyDescent="0.3">
      <c r="A67" s="105">
        <v>41091</v>
      </c>
      <c r="B67" s="113">
        <v>347</v>
      </c>
      <c r="C67" s="117">
        <v>357</v>
      </c>
      <c r="D67" s="117">
        <v>113</v>
      </c>
      <c r="E67" s="117">
        <v>247</v>
      </c>
      <c r="F67" s="117">
        <v>2800</v>
      </c>
      <c r="G67" s="117">
        <v>281</v>
      </c>
      <c r="H67" s="117">
        <v>205</v>
      </c>
      <c r="I67" s="117">
        <v>300</v>
      </c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5"/>
      <c r="AB67" s="111"/>
      <c r="AC67" s="118">
        <v>82050</v>
      </c>
      <c r="AD67" s="116"/>
    </row>
    <row r="68" spans="1:30" hidden="1" x14ac:dyDescent="0.3">
      <c r="A68" s="105">
        <v>41122</v>
      </c>
      <c r="B68" s="113">
        <v>347</v>
      </c>
      <c r="C68" s="117">
        <v>357</v>
      </c>
      <c r="D68" s="117">
        <v>113</v>
      </c>
      <c r="E68" s="117">
        <v>247</v>
      </c>
      <c r="F68" s="117">
        <v>2800</v>
      </c>
      <c r="G68" s="117">
        <v>281</v>
      </c>
      <c r="H68" s="117">
        <v>205</v>
      </c>
      <c r="I68" s="117">
        <v>300</v>
      </c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5"/>
      <c r="AB68" s="111"/>
      <c r="AC68" s="118">
        <v>82100</v>
      </c>
      <c r="AD68" s="116"/>
    </row>
    <row r="69" spans="1:30" hidden="1" x14ac:dyDescent="0.3">
      <c r="A69" s="105">
        <v>41153</v>
      </c>
      <c r="B69" s="113">
        <v>347</v>
      </c>
      <c r="C69" s="117">
        <v>357</v>
      </c>
      <c r="D69" s="117">
        <v>113</v>
      </c>
      <c r="E69" s="117">
        <v>247</v>
      </c>
      <c r="F69" s="117">
        <v>2800</v>
      </c>
      <c r="G69" s="117">
        <v>281</v>
      </c>
      <c r="H69" s="117">
        <v>205</v>
      </c>
      <c r="I69" s="117">
        <v>300</v>
      </c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5"/>
      <c r="AB69" s="111"/>
      <c r="AC69" s="118">
        <v>82150</v>
      </c>
      <c r="AD69" s="116"/>
    </row>
    <row r="70" spans="1:30" hidden="1" x14ac:dyDescent="0.3">
      <c r="A70" s="105">
        <v>41183</v>
      </c>
      <c r="B70" s="113">
        <v>347</v>
      </c>
      <c r="C70" s="117">
        <v>357</v>
      </c>
      <c r="D70" s="117">
        <v>113</v>
      </c>
      <c r="E70" s="117">
        <v>247</v>
      </c>
      <c r="F70" s="117">
        <v>2800</v>
      </c>
      <c r="G70" s="117">
        <v>281</v>
      </c>
      <c r="H70" s="117">
        <v>205</v>
      </c>
      <c r="I70" s="117">
        <v>300</v>
      </c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5"/>
      <c r="AB70" s="111"/>
      <c r="AC70" s="118">
        <v>82200</v>
      </c>
      <c r="AD70" s="116"/>
    </row>
    <row r="71" spans="1:30" hidden="1" x14ac:dyDescent="0.3">
      <c r="A71" s="105">
        <v>41214</v>
      </c>
      <c r="B71" s="113">
        <v>347</v>
      </c>
      <c r="C71" s="117">
        <v>357</v>
      </c>
      <c r="D71" s="117">
        <v>113</v>
      </c>
      <c r="E71" s="117">
        <v>247</v>
      </c>
      <c r="F71" s="117">
        <v>2800</v>
      </c>
      <c r="G71" s="117">
        <v>281</v>
      </c>
      <c r="H71" s="117">
        <v>205</v>
      </c>
      <c r="I71" s="117">
        <v>300</v>
      </c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5"/>
      <c r="AB71" s="111"/>
      <c r="AC71" s="118">
        <v>82250</v>
      </c>
      <c r="AD71" s="116"/>
    </row>
    <row r="72" spans="1:30" hidden="1" x14ac:dyDescent="0.3">
      <c r="A72" s="105">
        <v>41244</v>
      </c>
      <c r="B72" s="113">
        <v>347</v>
      </c>
      <c r="C72" s="117">
        <v>357</v>
      </c>
      <c r="D72" s="117">
        <v>113</v>
      </c>
      <c r="E72" s="117">
        <v>247</v>
      </c>
      <c r="F72" s="117">
        <v>2800</v>
      </c>
      <c r="G72" s="117">
        <v>281</v>
      </c>
      <c r="H72" s="117">
        <v>205</v>
      </c>
      <c r="I72" s="117">
        <v>300</v>
      </c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5"/>
      <c r="AB72" s="111"/>
      <c r="AC72" s="118">
        <v>82300</v>
      </c>
      <c r="AD72" s="116">
        <v>5.6500607533414335E-2</v>
      </c>
    </row>
    <row r="73" spans="1:30" hidden="1" x14ac:dyDescent="0.3">
      <c r="A73" s="105">
        <v>41275</v>
      </c>
      <c r="B73" s="113">
        <v>347</v>
      </c>
      <c r="C73" s="117">
        <v>357</v>
      </c>
      <c r="D73" s="117">
        <v>113</v>
      </c>
      <c r="E73" s="117">
        <v>247</v>
      </c>
      <c r="F73" s="117">
        <v>2800</v>
      </c>
      <c r="G73" s="117">
        <v>281</v>
      </c>
      <c r="H73" s="117">
        <v>205</v>
      </c>
      <c r="I73" s="117">
        <v>300</v>
      </c>
      <c r="J73" s="117">
        <v>110</v>
      </c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5"/>
      <c r="AB73" s="111"/>
      <c r="AC73" s="118">
        <v>82350</v>
      </c>
      <c r="AD73" s="116"/>
    </row>
    <row r="74" spans="1:30" hidden="1" x14ac:dyDescent="0.3">
      <c r="A74" s="105">
        <v>41306</v>
      </c>
      <c r="B74" s="113">
        <v>347</v>
      </c>
      <c r="C74" s="117">
        <v>357</v>
      </c>
      <c r="D74" s="117">
        <v>113</v>
      </c>
      <c r="E74" s="117">
        <v>247</v>
      </c>
      <c r="F74" s="117">
        <v>2800</v>
      </c>
      <c r="G74" s="117">
        <v>281</v>
      </c>
      <c r="H74" s="117">
        <v>205</v>
      </c>
      <c r="I74" s="117">
        <v>300</v>
      </c>
      <c r="J74" s="117">
        <v>110</v>
      </c>
      <c r="K74" s="117">
        <v>250</v>
      </c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5"/>
      <c r="AB74" s="111"/>
      <c r="AC74" s="118">
        <v>82400</v>
      </c>
      <c r="AD74" s="116"/>
    </row>
    <row r="75" spans="1:30" hidden="1" x14ac:dyDescent="0.3">
      <c r="A75" s="105">
        <v>41334</v>
      </c>
      <c r="B75" s="113">
        <v>347</v>
      </c>
      <c r="C75" s="117">
        <v>357</v>
      </c>
      <c r="D75" s="117">
        <v>113</v>
      </c>
      <c r="E75" s="117">
        <v>247</v>
      </c>
      <c r="F75" s="117">
        <v>2800</v>
      </c>
      <c r="G75" s="117">
        <v>281</v>
      </c>
      <c r="H75" s="117">
        <v>205</v>
      </c>
      <c r="I75" s="117">
        <v>300</v>
      </c>
      <c r="J75" s="117">
        <v>110</v>
      </c>
      <c r="K75" s="117">
        <v>250</v>
      </c>
      <c r="L75" s="117">
        <v>360</v>
      </c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5"/>
      <c r="AB75" s="111"/>
      <c r="AC75" s="118">
        <v>82450</v>
      </c>
      <c r="AD75" s="116"/>
    </row>
    <row r="76" spans="1:30" hidden="1" x14ac:dyDescent="0.3">
      <c r="A76" s="105">
        <v>41365</v>
      </c>
      <c r="B76" s="113">
        <v>347</v>
      </c>
      <c r="C76" s="117">
        <v>357</v>
      </c>
      <c r="D76" s="117">
        <v>113</v>
      </c>
      <c r="E76" s="117">
        <v>247</v>
      </c>
      <c r="F76" s="117">
        <v>2800</v>
      </c>
      <c r="G76" s="117">
        <v>281</v>
      </c>
      <c r="H76" s="117">
        <v>205</v>
      </c>
      <c r="I76" s="117">
        <v>300</v>
      </c>
      <c r="J76" s="117">
        <v>110</v>
      </c>
      <c r="K76" s="117">
        <v>250</v>
      </c>
      <c r="L76" s="117">
        <v>360</v>
      </c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5"/>
      <c r="AB76" s="111"/>
      <c r="AC76" s="118">
        <v>82500</v>
      </c>
      <c r="AD76" s="116"/>
    </row>
    <row r="77" spans="1:30" hidden="1" x14ac:dyDescent="0.3">
      <c r="A77" s="105">
        <v>41395</v>
      </c>
      <c r="B77" s="113">
        <v>347</v>
      </c>
      <c r="C77" s="117">
        <v>357</v>
      </c>
      <c r="D77" s="117">
        <v>113</v>
      </c>
      <c r="E77" s="117">
        <v>247</v>
      </c>
      <c r="F77" s="117">
        <v>2800</v>
      </c>
      <c r="G77" s="117">
        <v>281</v>
      </c>
      <c r="H77" s="117">
        <v>205</v>
      </c>
      <c r="I77" s="117">
        <v>300</v>
      </c>
      <c r="J77" s="117">
        <v>110</v>
      </c>
      <c r="K77" s="117">
        <v>250</v>
      </c>
      <c r="L77" s="117">
        <v>360</v>
      </c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5"/>
      <c r="AB77" s="111"/>
      <c r="AC77" s="118">
        <v>82550</v>
      </c>
      <c r="AD77" s="116"/>
    </row>
    <row r="78" spans="1:30" hidden="1" x14ac:dyDescent="0.3">
      <c r="A78" s="105">
        <v>41426</v>
      </c>
      <c r="B78" s="113">
        <v>347</v>
      </c>
      <c r="C78" s="117">
        <v>357</v>
      </c>
      <c r="D78" s="117">
        <v>113</v>
      </c>
      <c r="E78" s="117">
        <v>247</v>
      </c>
      <c r="F78" s="117">
        <v>2800</v>
      </c>
      <c r="G78" s="117">
        <v>281</v>
      </c>
      <c r="H78" s="117">
        <v>205</v>
      </c>
      <c r="I78" s="117">
        <v>300</v>
      </c>
      <c r="J78" s="117">
        <v>110</v>
      </c>
      <c r="K78" s="117">
        <v>250</v>
      </c>
      <c r="L78" s="117">
        <v>360</v>
      </c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5"/>
      <c r="AB78" s="111"/>
      <c r="AC78" s="118">
        <v>82600</v>
      </c>
      <c r="AD78" s="116"/>
    </row>
    <row r="79" spans="1:30" hidden="1" x14ac:dyDescent="0.3">
      <c r="A79" s="105">
        <v>41456</v>
      </c>
      <c r="B79" s="113">
        <v>347</v>
      </c>
      <c r="C79" s="117">
        <v>357</v>
      </c>
      <c r="D79" s="117">
        <v>113</v>
      </c>
      <c r="E79" s="117">
        <v>247</v>
      </c>
      <c r="F79" s="117">
        <v>2800</v>
      </c>
      <c r="G79" s="117">
        <v>281</v>
      </c>
      <c r="H79" s="117">
        <v>205</v>
      </c>
      <c r="I79" s="117">
        <v>300</v>
      </c>
      <c r="J79" s="117">
        <v>110</v>
      </c>
      <c r="K79" s="117">
        <v>250</v>
      </c>
      <c r="L79" s="117">
        <v>360</v>
      </c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5"/>
      <c r="AB79" s="111"/>
      <c r="AC79" s="118">
        <v>82650</v>
      </c>
      <c r="AD79" s="116"/>
    </row>
    <row r="80" spans="1:30" hidden="1" x14ac:dyDescent="0.3">
      <c r="A80" s="105">
        <v>41487</v>
      </c>
      <c r="B80" s="113">
        <v>347</v>
      </c>
      <c r="C80" s="117">
        <v>357</v>
      </c>
      <c r="D80" s="117">
        <v>113</v>
      </c>
      <c r="E80" s="117">
        <v>247</v>
      </c>
      <c r="F80" s="117">
        <v>2800</v>
      </c>
      <c r="G80" s="117">
        <v>281</v>
      </c>
      <c r="H80" s="117">
        <v>205</v>
      </c>
      <c r="I80" s="117">
        <v>300</v>
      </c>
      <c r="J80" s="117">
        <v>110</v>
      </c>
      <c r="K80" s="117">
        <v>250</v>
      </c>
      <c r="L80" s="117">
        <v>360</v>
      </c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5"/>
      <c r="AB80" s="111"/>
      <c r="AC80" s="118">
        <v>82700</v>
      </c>
      <c r="AD80" s="116"/>
    </row>
    <row r="81" spans="1:30" hidden="1" x14ac:dyDescent="0.3">
      <c r="A81" s="105">
        <v>41518</v>
      </c>
      <c r="B81" s="113">
        <v>347</v>
      </c>
      <c r="C81" s="117">
        <v>357</v>
      </c>
      <c r="D81" s="117">
        <v>113</v>
      </c>
      <c r="E81" s="117">
        <v>247</v>
      </c>
      <c r="F81" s="117">
        <v>2800</v>
      </c>
      <c r="G81" s="117">
        <v>281</v>
      </c>
      <c r="H81" s="117">
        <v>205</v>
      </c>
      <c r="I81" s="117">
        <v>300</v>
      </c>
      <c r="J81" s="117">
        <v>110</v>
      </c>
      <c r="K81" s="117">
        <v>250</v>
      </c>
      <c r="L81" s="117">
        <v>360</v>
      </c>
      <c r="M81" s="117">
        <v>900</v>
      </c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5"/>
      <c r="AB81" s="111"/>
      <c r="AC81" s="118">
        <v>82750</v>
      </c>
      <c r="AD81" s="116"/>
    </row>
    <row r="82" spans="1:30" hidden="1" x14ac:dyDescent="0.3">
      <c r="A82" s="105">
        <v>41548</v>
      </c>
      <c r="B82" s="113">
        <v>347</v>
      </c>
      <c r="C82" s="117">
        <v>357</v>
      </c>
      <c r="D82" s="117">
        <v>113</v>
      </c>
      <c r="E82" s="117">
        <v>247</v>
      </c>
      <c r="F82" s="117">
        <v>2800</v>
      </c>
      <c r="G82" s="117">
        <v>281</v>
      </c>
      <c r="H82" s="117">
        <v>205</v>
      </c>
      <c r="I82" s="117">
        <v>300</v>
      </c>
      <c r="J82" s="117">
        <v>110</v>
      </c>
      <c r="K82" s="117">
        <v>250</v>
      </c>
      <c r="L82" s="117">
        <v>360</v>
      </c>
      <c r="M82" s="117">
        <v>900</v>
      </c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5"/>
      <c r="AB82" s="111"/>
      <c r="AC82" s="118">
        <v>82800</v>
      </c>
      <c r="AD82" s="116"/>
    </row>
    <row r="83" spans="1:30" hidden="1" x14ac:dyDescent="0.3">
      <c r="A83" s="105">
        <v>41579</v>
      </c>
      <c r="B83" s="113">
        <v>347</v>
      </c>
      <c r="C83" s="117">
        <v>357</v>
      </c>
      <c r="D83" s="117">
        <v>113</v>
      </c>
      <c r="E83" s="117">
        <v>247</v>
      </c>
      <c r="F83" s="117">
        <v>2800</v>
      </c>
      <c r="G83" s="117">
        <v>281</v>
      </c>
      <c r="H83" s="117">
        <v>205</v>
      </c>
      <c r="I83" s="117">
        <v>300</v>
      </c>
      <c r="J83" s="117">
        <v>110</v>
      </c>
      <c r="K83" s="117">
        <v>250</v>
      </c>
      <c r="L83" s="117">
        <v>360</v>
      </c>
      <c r="M83" s="117">
        <v>900</v>
      </c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5"/>
      <c r="AB83" s="111"/>
      <c r="AC83" s="118">
        <v>82850</v>
      </c>
      <c r="AD83" s="116"/>
    </row>
    <row r="84" spans="1:30" hidden="1" x14ac:dyDescent="0.3">
      <c r="A84" s="105">
        <v>41609</v>
      </c>
      <c r="B84" s="113">
        <v>347</v>
      </c>
      <c r="C84" s="117">
        <v>357</v>
      </c>
      <c r="D84" s="117">
        <v>113</v>
      </c>
      <c r="E84" s="117">
        <v>247</v>
      </c>
      <c r="F84" s="117">
        <v>2800</v>
      </c>
      <c r="G84" s="117">
        <v>281</v>
      </c>
      <c r="H84" s="117">
        <v>205</v>
      </c>
      <c r="I84" s="117">
        <v>300</v>
      </c>
      <c r="J84" s="117">
        <v>110</v>
      </c>
      <c r="K84" s="117">
        <v>250</v>
      </c>
      <c r="L84" s="117">
        <v>360</v>
      </c>
      <c r="M84" s="117">
        <v>900</v>
      </c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5"/>
      <c r="AB84" s="111"/>
      <c r="AC84" s="118">
        <v>82900</v>
      </c>
      <c r="AD84" s="116"/>
    </row>
    <row r="85" spans="1:30" hidden="1" x14ac:dyDescent="0.3">
      <c r="A85" s="105">
        <v>41640</v>
      </c>
      <c r="B85" s="113">
        <v>347</v>
      </c>
      <c r="C85" s="117">
        <v>357</v>
      </c>
      <c r="D85" s="117">
        <v>113</v>
      </c>
      <c r="E85" s="117">
        <v>247</v>
      </c>
      <c r="F85" s="117">
        <v>2800</v>
      </c>
      <c r="G85" s="117">
        <v>281</v>
      </c>
      <c r="H85" s="117">
        <v>205</v>
      </c>
      <c r="I85" s="117">
        <v>300</v>
      </c>
      <c r="J85" s="117">
        <v>110</v>
      </c>
      <c r="K85" s="117">
        <v>250</v>
      </c>
      <c r="L85" s="117">
        <v>360</v>
      </c>
      <c r="M85" s="117">
        <v>900</v>
      </c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5"/>
      <c r="AB85" s="111"/>
      <c r="AC85" s="118">
        <v>82950</v>
      </c>
      <c r="AD85" s="116"/>
    </row>
    <row r="86" spans="1:30" hidden="1" x14ac:dyDescent="0.3">
      <c r="A86" s="105">
        <v>41671</v>
      </c>
      <c r="B86" s="113">
        <v>347</v>
      </c>
      <c r="C86" s="117">
        <v>357</v>
      </c>
      <c r="D86" s="117">
        <v>113</v>
      </c>
      <c r="E86" s="117">
        <v>247</v>
      </c>
      <c r="F86" s="117">
        <v>2800</v>
      </c>
      <c r="G86" s="117">
        <v>281</v>
      </c>
      <c r="H86" s="117">
        <v>205</v>
      </c>
      <c r="I86" s="117">
        <v>300</v>
      </c>
      <c r="J86" s="117">
        <v>110</v>
      </c>
      <c r="K86" s="117">
        <v>250</v>
      </c>
      <c r="L86" s="117">
        <v>360</v>
      </c>
      <c r="M86" s="117">
        <v>900</v>
      </c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5"/>
      <c r="AB86" s="111"/>
      <c r="AC86" s="118">
        <v>83000</v>
      </c>
      <c r="AD86" s="116"/>
    </row>
    <row r="87" spans="1:30" hidden="1" x14ac:dyDescent="0.3">
      <c r="A87" s="105">
        <v>41699</v>
      </c>
      <c r="B87" s="113">
        <v>347</v>
      </c>
      <c r="C87" s="117">
        <v>357</v>
      </c>
      <c r="D87" s="117">
        <v>113</v>
      </c>
      <c r="E87" s="117">
        <v>247</v>
      </c>
      <c r="F87" s="117">
        <v>2800</v>
      </c>
      <c r="G87" s="117">
        <v>281</v>
      </c>
      <c r="H87" s="117">
        <v>205</v>
      </c>
      <c r="I87" s="117">
        <v>300</v>
      </c>
      <c r="J87" s="117">
        <v>110</v>
      </c>
      <c r="K87" s="117">
        <v>250</v>
      </c>
      <c r="L87" s="117">
        <v>360</v>
      </c>
      <c r="M87" s="117">
        <v>900</v>
      </c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5"/>
      <c r="AB87" s="111"/>
      <c r="AC87" s="118">
        <v>83050</v>
      </c>
      <c r="AD87" s="116"/>
    </row>
    <row r="88" spans="1:30" hidden="1" x14ac:dyDescent="0.3">
      <c r="A88" s="105">
        <v>41730</v>
      </c>
      <c r="B88" s="113">
        <v>347</v>
      </c>
      <c r="C88" s="117">
        <v>357</v>
      </c>
      <c r="D88" s="117">
        <v>113</v>
      </c>
      <c r="E88" s="117">
        <v>247</v>
      </c>
      <c r="F88" s="117">
        <v>2800</v>
      </c>
      <c r="G88" s="117">
        <v>281</v>
      </c>
      <c r="H88" s="117">
        <v>205</v>
      </c>
      <c r="I88" s="117">
        <v>300</v>
      </c>
      <c r="J88" s="117">
        <v>110</v>
      </c>
      <c r="K88" s="117">
        <v>250</v>
      </c>
      <c r="L88" s="117">
        <v>360</v>
      </c>
      <c r="M88" s="117">
        <v>900</v>
      </c>
      <c r="N88" s="117">
        <v>68</v>
      </c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9"/>
      <c r="AB88" s="111"/>
      <c r="AC88" s="118">
        <v>83100</v>
      </c>
      <c r="AD88" s="116"/>
    </row>
    <row r="89" spans="1:30" hidden="1" x14ac:dyDescent="0.3">
      <c r="A89" s="105">
        <v>41760</v>
      </c>
      <c r="B89" s="113">
        <v>347</v>
      </c>
      <c r="C89" s="117">
        <v>357</v>
      </c>
      <c r="D89" s="117">
        <v>113</v>
      </c>
      <c r="E89" s="117">
        <v>247</v>
      </c>
      <c r="F89" s="117">
        <v>2800</v>
      </c>
      <c r="G89" s="117">
        <v>281</v>
      </c>
      <c r="H89" s="117">
        <v>205</v>
      </c>
      <c r="I89" s="117">
        <v>300</v>
      </c>
      <c r="J89" s="117">
        <v>110</v>
      </c>
      <c r="K89" s="117">
        <v>250</v>
      </c>
      <c r="L89" s="117">
        <v>360</v>
      </c>
      <c r="M89" s="117">
        <v>900</v>
      </c>
      <c r="N89" s="117">
        <v>68</v>
      </c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9"/>
      <c r="AB89" s="111"/>
      <c r="AC89" s="118">
        <v>83150</v>
      </c>
      <c r="AD89" s="116"/>
    </row>
    <row r="90" spans="1:30" hidden="1" x14ac:dyDescent="0.3">
      <c r="A90" s="105">
        <v>41791</v>
      </c>
      <c r="B90" s="113">
        <v>347</v>
      </c>
      <c r="C90" s="117">
        <v>357</v>
      </c>
      <c r="D90" s="117">
        <v>113</v>
      </c>
      <c r="E90" s="117">
        <v>247</v>
      </c>
      <c r="F90" s="117">
        <v>2800</v>
      </c>
      <c r="G90" s="117">
        <v>281</v>
      </c>
      <c r="H90" s="117">
        <v>205</v>
      </c>
      <c r="I90" s="117">
        <v>300</v>
      </c>
      <c r="J90" s="117">
        <v>110</v>
      </c>
      <c r="K90" s="117">
        <v>250</v>
      </c>
      <c r="L90" s="117">
        <v>360</v>
      </c>
      <c r="M90" s="117">
        <v>900</v>
      </c>
      <c r="N90" s="117">
        <v>68</v>
      </c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9"/>
      <c r="AB90" s="111"/>
      <c r="AC90" s="118">
        <v>83200</v>
      </c>
      <c r="AD90" s="116"/>
    </row>
    <row r="91" spans="1:30" hidden="1" x14ac:dyDescent="0.3">
      <c r="A91" s="105">
        <v>41821</v>
      </c>
      <c r="B91" s="113">
        <v>347</v>
      </c>
      <c r="C91" s="117">
        <v>357</v>
      </c>
      <c r="D91" s="117">
        <v>113</v>
      </c>
      <c r="E91" s="117">
        <v>247</v>
      </c>
      <c r="F91" s="117">
        <v>2800</v>
      </c>
      <c r="G91" s="117">
        <v>281</v>
      </c>
      <c r="H91" s="117">
        <v>205</v>
      </c>
      <c r="I91" s="117">
        <v>300</v>
      </c>
      <c r="J91" s="117">
        <v>110</v>
      </c>
      <c r="K91" s="117">
        <v>250</v>
      </c>
      <c r="L91" s="117">
        <v>360</v>
      </c>
      <c r="M91" s="117">
        <v>900</v>
      </c>
      <c r="N91" s="117">
        <v>68</v>
      </c>
      <c r="O91" s="117">
        <v>78</v>
      </c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9"/>
      <c r="AB91" s="111"/>
      <c r="AC91" s="118">
        <v>83250</v>
      </c>
      <c r="AD91" s="116"/>
    </row>
    <row r="92" spans="1:30" hidden="1" x14ac:dyDescent="0.3">
      <c r="A92" s="105">
        <v>41852</v>
      </c>
      <c r="B92" s="113">
        <v>347</v>
      </c>
      <c r="C92" s="117">
        <v>357</v>
      </c>
      <c r="D92" s="117">
        <v>113</v>
      </c>
      <c r="E92" s="117">
        <v>247</v>
      </c>
      <c r="F92" s="117">
        <v>2800</v>
      </c>
      <c r="G92" s="117">
        <v>281</v>
      </c>
      <c r="H92" s="117">
        <v>205</v>
      </c>
      <c r="I92" s="117">
        <v>300</v>
      </c>
      <c r="J92" s="117">
        <v>110</v>
      </c>
      <c r="K92" s="117">
        <v>250</v>
      </c>
      <c r="L92" s="117">
        <v>360</v>
      </c>
      <c r="M92" s="117">
        <v>900</v>
      </c>
      <c r="N92" s="117">
        <v>68</v>
      </c>
      <c r="O92" s="117">
        <v>78</v>
      </c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9"/>
      <c r="AB92" s="111"/>
      <c r="AC92" s="118">
        <v>83300</v>
      </c>
      <c r="AD92" s="116"/>
    </row>
    <row r="93" spans="1:30" hidden="1" x14ac:dyDescent="0.3">
      <c r="A93" s="105">
        <v>41883</v>
      </c>
      <c r="B93" s="113">
        <v>347</v>
      </c>
      <c r="C93" s="117">
        <v>357</v>
      </c>
      <c r="D93" s="117">
        <v>113</v>
      </c>
      <c r="E93" s="117">
        <v>247</v>
      </c>
      <c r="F93" s="117">
        <v>2800</v>
      </c>
      <c r="G93" s="117">
        <v>281</v>
      </c>
      <c r="H93" s="117">
        <v>205</v>
      </c>
      <c r="I93" s="117">
        <v>300</v>
      </c>
      <c r="J93" s="117">
        <v>110</v>
      </c>
      <c r="K93" s="117">
        <v>250</v>
      </c>
      <c r="L93" s="117">
        <v>360</v>
      </c>
      <c r="M93" s="117">
        <v>900</v>
      </c>
      <c r="N93" s="117">
        <v>68</v>
      </c>
      <c r="O93" s="117">
        <v>78</v>
      </c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9"/>
      <c r="AB93" s="111"/>
      <c r="AC93" s="118">
        <v>83350</v>
      </c>
      <c r="AD93" s="116"/>
    </row>
    <row r="94" spans="1:30" hidden="1" x14ac:dyDescent="0.3">
      <c r="A94" s="105">
        <v>41913</v>
      </c>
      <c r="B94" s="113">
        <v>347</v>
      </c>
      <c r="C94" s="117">
        <v>357</v>
      </c>
      <c r="D94" s="117">
        <v>113</v>
      </c>
      <c r="E94" s="117">
        <v>247</v>
      </c>
      <c r="F94" s="117">
        <v>2800</v>
      </c>
      <c r="G94" s="117">
        <v>281</v>
      </c>
      <c r="H94" s="117">
        <v>205</v>
      </c>
      <c r="I94" s="117">
        <v>300</v>
      </c>
      <c r="J94" s="117">
        <v>110</v>
      </c>
      <c r="K94" s="117">
        <v>250</v>
      </c>
      <c r="L94" s="117">
        <v>360</v>
      </c>
      <c r="M94" s="117">
        <v>900</v>
      </c>
      <c r="N94" s="117">
        <v>68</v>
      </c>
      <c r="O94" s="117">
        <v>78</v>
      </c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9"/>
      <c r="AB94" s="111"/>
      <c r="AC94" s="118">
        <v>83400</v>
      </c>
      <c r="AD94" s="116"/>
    </row>
    <row r="95" spans="1:30" hidden="1" x14ac:dyDescent="0.3">
      <c r="A95" s="105">
        <v>41944</v>
      </c>
      <c r="B95" s="113">
        <v>347</v>
      </c>
      <c r="C95" s="117">
        <v>357</v>
      </c>
      <c r="D95" s="117">
        <v>113</v>
      </c>
      <c r="E95" s="117">
        <v>247</v>
      </c>
      <c r="F95" s="117">
        <v>2800</v>
      </c>
      <c r="G95" s="117">
        <v>281</v>
      </c>
      <c r="H95" s="117">
        <v>205</v>
      </c>
      <c r="I95" s="117">
        <v>300</v>
      </c>
      <c r="J95" s="117">
        <v>110</v>
      </c>
      <c r="K95" s="117">
        <v>250</v>
      </c>
      <c r="L95" s="117">
        <v>360</v>
      </c>
      <c r="M95" s="117">
        <v>900</v>
      </c>
      <c r="N95" s="117">
        <v>68</v>
      </c>
      <c r="O95" s="117">
        <v>78</v>
      </c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9"/>
      <c r="AB95" s="111"/>
      <c r="AC95" s="118">
        <v>83450</v>
      </c>
      <c r="AD95" s="116"/>
    </row>
    <row r="96" spans="1:30" hidden="1" x14ac:dyDescent="0.3">
      <c r="A96" s="105">
        <v>41974</v>
      </c>
      <c r="B96" s="113">
        <v>347</v>
      </c>
      <c r="C96" s="117">
        <v>357</v>
      </c>
      <c r="D96" s="117">
        <v>113</v>
      </c>
      <c r="E96" s="117">
        <v>247</v>
      </c>
      <c r="F96" s="117">
        <v>2800</v>
      </c>
      <c r="G96" s="117">
        <v>281</v>
      </c>
      <c r="H96" s="117">
        <v>205</v>
      </c>
      <c r="I96" s="117">
        <v>300</v>
      </c>
      <c r="J96" s="117">
        <v>110</v>
      </c>
      <c r="K96" s="117">
        <v>250</v>
      </c>
      <c r="L96" s="117">
        <v>360</v>
      </c>
      <c r="M96" s="117">
        <v>900</v>
      </c>
      <c r="N96" s="117">
        <v>68</v>
      </c>
      <c r="O96" s="117">
        <v>78</v>
      </c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9"/>
      <c r="AB96" s="111"/>
      <c r="AC96" s="118">
        <v>83500</v>
      </c>
      <c r="AD96" s="116">
        <v>7.6838323353293408E-2</v>
      </c>
    </row>
    <row r="97" spans="1:30" hidden="1" x14ac:dyDescent="0.3">
      <c r="A97" s="105">
        <v>42005</v>
      </c>
      <c r="B97" s="113">
        <v>347</v>
      </c>
      <c r="C97" s="117">
        <v>357</v>
      </c>
      <c r="D97" s="117">
        <v>113</v>
      </c>
      <c r="E97" s="117">
        <v>247</v>
      </c>
      <c r="F97" s="117">
        <v>2800</v>
      </c>
      <c r="G97" s="117">
        <v>281</v>
      </c>
      <c r="H97" s="117">
        <v>205</v>
      </c>
      <c r="I97" s="117">
        <v>300</v>
      </c>
      <c r="J97" s="117">
        <v>110</v>
      </c>
      <c r="K97" s="117">
        <v>250</v>
      </c>
      <c r="L97" s="117">
        <v>360</v>
      </c>
      <c r="M97" s="117">
        <v>900</v>
      </c>
      <c r="N97" s="117">
        <v>68</v>
      </c>
      <c r="O97" s="117">
        <v>78</v>
      </c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9"/>
      <c r="AB97" s="111"/>
      <c r="AC97" s="118">
        <v>83550</v>
      </c>
      <c r="AD97" s="116"/>
    </row>
    <row r="98" spans="1:30" hidden="1" x14ac:dyDescent="0.3">
      <c r="A98" s="105">
        <v>42036</v>
      </c>
      <c r="B98" s="113">
        <v>347</v>
      </c>
      <c r="C98" s="117">
        <v>357</v>
      </c>
      <c r="D98" s="117">
        <v>113</v>
      </c>
      <c r="E98" s="117">
        <v>247</v>
      </c>
      <c r="F98" s="117">
        <v>2800</v>
      </c>
      <c r="G98" s="117">
        <v>281</v>
      </c>
      <c r="H98" s="117">
        <v>205</v>
      </c>
      <c r="I98" s="117">
        <v>300</v>
      </c>
      <c r="J98" s="117">
        <v>110</v>
      </c>
      <c r="K98" s="117">
        <v>250</v>
      </c>
      <c r="L98" s="117">
        <v>360</v>
      </c>
      <c r="M98" s="117">
        <v>900</v>
      </c>
      <c r="N98" s="117">
        <v>68</v>
      </c>
      <c r="O98" s="117">
        <v>78</v>
      </c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9"/>
      <c r="AB98" s="111"/>
      <c r="AC98" s="118">
        <v>83600</v>
      </c>
      <c r="AD98" s="116"/>
    </row>
    <row r="99" spans="1:30" hidden="1" x14ac:dyDescent="0.3">
      <c r="A99" s="105">
        <v>42064</v>
      </c>
      <c r="B99" s="113">
        <v>347</v>
      </c>
      <c r="C99" s="117">
        <v>357</v>
      </c>
      <c r="D99" s="117">
        <v>113</v>
      </c>
      <c r="E99" s="117">
        <v>247</v>
      </c>
      <c r="F99" s="117">
        <v>2800</v>
      </c>
      <c r="G99" s="117">
        <v>281</v>
      </c>
      <c r="H99" s="117">
        <v>205</v>
      </c>
      <c r="I99" s="117">
        <v>300</v>
      </c>
      <c r="J99" s="117">
        <v>110</v>
      </c>
      <c r="K99" s="117">
        <v>250</v>
      </c>
      <c r="L99" s="117">
        <v>360</v>
      </c>
      <c r="M99" s="117">
        <v>900</v>
      </c>
      <c r="N99" s="117">
        <v>68</v>
      </c>
      <c r="O99" s="117">
        <v>78</v>
      </c>
      <c r="P99" s="117">
        <v>13.7</v>
      </c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9"/>
      <c r="AB99" s="111"/>
      <c r="AC99" s="118">
        <v>83650</v>
      </c>
      <c r="AD99" s="116"/>
    </row>
    <row r="100" spans="1:30" hidden="1" x14ac:dyDescent="0.3">
      <c r="A100" s="105">
        <v>42095</v>
      </c>
      <c r="B100" s="113">
        <v>347</v>
      </c>
      <c r="C100" s="117">
        <v>357</v>
      </c>
      <c r="D100" s="117">
        <v>113</v>
      </c>
      <c r="E100" s="117">
        <v>247</v>
      </c>
      <c r="F100" s="117">
        <v>2800</v>
      </c>
      <c r="G100" s="117">
        <v>281</v>
      </c>
      <c r="H100" s="117">
        <v>205</v>
      </c>
      <c r="I100" s="117">
        <v>300</v>
      </c>
      <c r="J100" s="117">
        <v>110</v>
      </c>
      <c r="K100" s="117">
        <v>250</v>
      </c>
      <c r="L100" s="117">
        <v>360</v>
      </c>
      <c r="M100" s="117">
        <v>900</v>
      </c>
      <c r="N100" s="117">
        <v>68</v>
      </c>
      <c r="O100" s="117">
        <v>78</v>
      </c>
      <c r="P100" s="117">
        <v>13.7</v>
      </c>
      <c r="Q100" s="117">
        <v>402</v>
      </c>
      <c r="R100" s="117">
        <v>87</v>
      </c>
      <c r="S100" s="117"/>
      <c r="T100" s="117"/>
      <c r="U100" s="117"/>
      <c r="V100" s="117"/>
      <c r="W100" s="117"/>
      <c r="X100" s="117"/>
      <c r="Y100" s="117"/>
      <c r="Z100" s="117"/>
      <c r="AA100" s="119"/>
      <c r="AB100" s="111"/>
      <c r="AC100" s="118">
        <v>83700</v>
      </c>
      <c r="AD100" s="116"/>
    </row>
    <row r="101" spans="1:30" hidden="1" x14ac:dyDescent="0.3">
      <c r="A101" s="105">
        <v>42125</v>
      </c>
      <c r="B101" s="113">
        <v>347</v>
      </c>
      <c r="C101" s="117">
        <v>357</v>
      </c>
      <c r="D101" s="117">
        <v>113</v>
      </c>
      <c r="E101" s="117">
        <v>247</v>
      </c>
      <c r="F101" s="117">
        <v>2800</v>
      </c>
      <c r="G101" s="117">
        <v>281</v>
      </c>
      <c r="H101" s="117">
        <v>205</v>
      </c>
      <c r="I101" s="117">
        <v>300</v>
      </c>
      <c r="J101" s="117">
        <v>110</v>
      </c>
      <c r="K101" s="117">
        <v>250</v>
      </c>
      <c r="L101" s="117">
        <v>360</v>
      </c>
      <c r="M101" s="117">
        <v>900</v>
      </c>
      <c r="N101" s="117">
        <v>68</v>
      </c>
      <c r="O101" s="117">
        <v>78</v>
      </c>
      <c r="P101" s="117">
        <v>13.7</v>
      </c>
      <c r="Q101" s="117">
        <v>402</v>
      </c>
      <c r="R101" s="117">
        <v>87</v>
      </c>
      <c r="S101" s="117"/>
      <c r="T101" s="117"/>
      <c r="U101" s="117"/>
      <c r="V101" s="117"/>
      <c r="W101" s="117"/>
      <c r="X101" s="117"/>
      <c r="Y101" s="117"/>
      <c r="Z101" s="117"/>
      <c r="AA101" s="119"/>
      <c r="AB101" s="111"/>
      <c r="AC101" s="118">
        <v>83750</v>
      </c>
      <c r="AD101" s="116"/>
    </row>
    <row r="102" spans="1:30" hidden="1" x14ac:dyDescent="0.3">
      <c r="A102" s="105">
        <v>42156</v>
      </c>
      <c r="B102" s="113">
        <v>347</v>
      </c>
      <c r="C102" s="117">
        <v>357</v>
      </c>
      <c r="D102" s="117">
        <v>113</v>
      </c>
      <c r="E102" s="117">
        <v>247</v>
      </c>
      <c r="F102" s="117">
        <v>2800</v>
      </c>
      <c r="G102" s="117">
        <v>281</v>
      </c>
      <c r="H102" s="117">
        <v>205</v>
      </c>
      <c r="I102" s="117">
        <v>300</v>
      </c>
      <c r="J102" s="117">
        <v>110</v>
      </c>
      <c r="K102" s="117">
        <v>250</v>
      </c>
      <c r="L102" s="117">
        <v>360</v>
      </c>
      <c r="M102" s="117">
        <v>900</v>
      </c>
      <c r="N102" s="117">
        <v>68</v>
      </c>
      <c r="O102" s="117">
        <v>78</v>
      </c>
      <c r="P102" s="117">
        <v>13.7</v>
      </c>
      <c r="Q102" s="117">
        <v>402</v>
      </c>
      <c r="R102" s="117">
        <v>87</v>
      </c>
      <c r="S102" s="117"/>
      <c r="T102" s="117"/>
      <c r="U102" s="117"/>
      <c r="V102" s="117"/>
      <c r="W102" s="117"/>
      <c r="X102" s="117"/>
      <c r="Y102" s="117"/>
      <c r="Z102" s="117"/>
      <c r="AA102" s="119"/>
      <c r="AB102" s="111"/>
      <c r="AC102" s="118">
        <v>83800</v>
      </c>
      <c r="AD102" s="116"/>
    </row>
    <row r="103" spans="1:30" hidden="1" x14ac:dyDescent="0.3">
      <c r="A103" s="105">
        <v>42186</v>
      </c>
      <c r="B103" s="113">
        <v>347</v>
      </c>
      <c r="C103" s="117">
        <v>357</v>
      </c>
      <c r="D103" s="117">
        <v>113</v>
      </c>
      <c r="E103" s="117">
        <v>247</v>
      </c>
      <c r="F103" s="117">
        <v>2800</v>
      </c>
      <c r="G103" s="117">
        <v>281</v>
      </c>
      <c r="H103" s="117">
        <v>205</v>
      </c>
      <c r="I103" s="117">
        <v>300</v>
      </c>
      <c r="J103" s="117">
        <v>110</v>
      </c>
      <c r="K103" s="117">
        <v>250</v>
      </c>
      <c r="L103" s="117">
        <v>360</v>
      </c>
      <c r="M103" s="117">
        <v>900</v>
      </c>
      <c r="N103" s="117">
        <v>68</v>
      </c>
      <c r="O103" s="117">
        <v>78</v>
      </c>
      <c r="P103" s="117">
        <v>13.7</v>
      </c>
      <c r="Q103" s="117">
        <v>402</v>
      </c>
      <c r="R103" s="117">
        <v>87</v>
      </c>
      <c r="S103" s="117"/>
      <c r="T103" s="117"/>
      <c r="U103" s="117"/>
      <c r="V103" s="117"/>
      <c r="W103" s="117"/>
      <c r="X103" s="117"/>
      <c r="Y103" s="117"/>
      <c r="Z103" s="117"/>
      <c r="AA103" s="119"/>
      <c r="AB103" s="111"/>
      <c r="AC103" s="118">
        <v>83850</v>
      </c>
      <c r="AD103" s="116"/>
    </row>
    <row r="104" spans="1:30" hidden="1" x14ac:dyDescent="0.3">
      <c r="A104" s="105">
        <v>42217</v>
      </c>
      <c r="B104" s="113">
        <v>347</v>
      </c>
      <c r="C104" s="117">
        <v>357</v>
      </c>
      <c r="D104" s="117">
        <v>113</v>
      </c>
      <c r="E104" s="117">
        <v>247</v>
      </c>
      <c r="F104" s="117">
        <v>2800</v>
      </c>
      <c r="G104" s="117">
        <v>281</v>
      </c>
      <c r="H104" s="117">
        <v>205</v>
      </c>
      <c r="I104" s="117">
        <v>300</v>
      </c>
      <c r="J104" s="117">
        <v>110</v>
      </c>
      <c r="K104" s="117">
        <v>250</v>
      </c>
      <c r="L104" s="117">
        <v>360</v>
      </c>
      <c r="M104" s="117">
        <v>900</v>
      </c>
      <c r="N104" s="117">
        <v>68</v>
      </c>
      <c r="O104" s="117">
        <v>78</v>
      </c>
      <c r="P104" s="117">
        <v>13.7</v>
      </c>
      <c r="Q104" s="117">
        <v>402</v>
      </c>
      <c r="R104" s="117">
        <v>87</v>
      </c>
      <c r="S104" s="117"/>
      <c r="T104" s="117"/>
      <c r="U104" s="117"/>
      <c r="V104" s="117"/>
      <c r="W104" s="117"/>
      <c r="X104" s="117"/>
      <c r="Y104" s="117"/>
      <c r="Z104" s="117"/>
      <c r="AA104" s="119"/>
      <c r="AB104" s="111"/>
      <c r="AC104" s="118">
        <v>83900</v>
      </c>
      <c r="AD104" s="116"/>
    </row>
    <row r="105" spans="1:30" hidden="1" x14ac:dyDescent="0.3">
      <c r="A105" s="105">
        <v>42248</v>
      </c>
      <c r="B105" s="113">
        <v>347</v>
      </c>
      <c r="C105" s="117">
        <v>357</v>
      </c>
      <c r="D105" s="117">
        <v>113</v>
      </c>
      <c r="E105" s="117">
        <v>247</v>
      </c>
      <c r="F105" s="117">
        <v>2800</v>
      </c>
      <c r="G105" s="117">
        <v>281</v>
      </c>
      <c r="H105" s="117">
        <v>205</v>
      </c>
      <c r="I105" s="117">
        <v>300</v>
      </c>
      <c r="J105" s="117">
        <v>110</v>
      </c>
      <c r="K105" s="117">
        <v>250</v>
      </c>
      <c r="L105" s="117">
        <v>360</v>
      </c>
      <c r="M105" s="117">
        <v>900</v>
      </c>
      <c r="N105" s="117">
        <v>68</v>
      </c>
      <c r="O105" s="117">
        <v>78</v>
      </c>
      <c r="P105" s="117">
        <v>13.7</v>
      </c>
      <c r="Q105" s="117">
        <v>402</v>
      </c>
      <c r="R105" s="117">
        <v>87</v>
      </c>
      <c r="S105" s="117"/>
      <c r="T105" s="117"/>
      <c r="U105" s="117"/>
      <c r="V105" s="117"/>
      <c r="W105" s="117"/>
      <c r="X105" s="117"/>
      <c r="Y105" s="117"/>
      <c r="Z105" s="117"/>
      <c r="AA105" s="119"/>
      <c r="AB105" s="111"/>
      <c r="AC105" s="118">
        <v>83950</v>
      </c>
      <c r="AD105" s="116"/>
    </row>
    <row r="106" spans="1:30" hidden="1" x14ac:dyDescent="0.3">
      <c r="A106" s="105">
        <v>42278</v>
      </c>
      <c r="B106" s="113">
        <v>347</v>
      </c>
      <c r="C106" s="117">
        <v>357</v>
      </c>
      <c r="D106" s="117">
        <v>113</v>
      </c>
      <c r="E106" s="117">
        <v>247</v>
      </c>
      <c r="F106" s="117">
        <v>2800</v>
      </c>
      <c r="G106" s="117">
        <v>281</v>
      </c>
      <c r="H106" s="117">
        <v>205</v>
      </c>
      <c r="I106" s="117">
        <v>300</v>
      </c>
      <c r="J106" s="117">
        <v>110</v>
      </c>
      <c r="K106" s="117">
        <v>250</v>
      </c>
      <c r="L106" s="117">
        <v>360</v>
      </c>
      <c r="M106" s="117">
        <v>900</v>
      </c>
      <c r="N106" s="117">
        <v>68</v>
      </c>
      <c r="O106" s="117">
        <v>78</v>
      </c>
      <c r="P106" s="117">
        <v>13.7</v>
      </c>
      <c r="Q106" s="117">
        <v>402</v>
      </c>
      <c r="R106" s="117">
        <v>87</v>
      </c>
      <c r="S106" s="117">
        <v>26</v>
      </c>
      <c r="T106" s="117"/>
      <c r="U106" s="117"/>
      <c r="V106" s="117"/>
      <c r="W106" s="117"/>
      <c r="X106" s="117"/>
      <c r="Y106" s="117"/>
      <c r="Z106" s="117"/>
      <c r="AA106" s="119"/>
      <c r="AB106" s="111"/>
      <c r="AC106" s="118">
        <v>84000</v>
      </c>
      <c r="AD106" s="116"/>
    </row>
    <row r="107" spans="1:30" hidden="1" x14ac:dyDescent="0.3">
      <c r="A107" s="105">
        <v>42309</v>
      </c>
      <c r="B107" s="113">
        <v>347</v>
      </c>
      <c r="C107" s="117">
        <v>357</v>
      </c>
      <c r="D107" s="117">
        <v>113</v>
      </c>
      <c r="E107" s="117">
        <v>247</v>
      </c>
      <c r="F107" s="117">
        <v>2800</v>
      </c>
      <c r="G107" s="117">
        <v>281</v>
      </c>
      <c r="H107" s="117">
        <v>205</v>
      </c>
      <c r="I107" s="117">
        <v>300</v>
      </c>
      <c r="J107" s="117">
        <v>110</v>
      </c>
      <c r="K107" s="117">
        <v>250</v>
      </c>
      <c r="L107" s="117">
        <v>360</v>
      </c>
      <c r="M107" s="117">
        <v>900</v>
      </c>
      <c r="N107" s="117">
        <v>68</v>
      </c>
      <c r="O107" s="117">
        <v>78</v>
      </c>
      <c r="P107" s="117">
        <v>13.7</v>
      </c>
      <c r="Q107" s="117">
        <v>402</v>
      </c>
      <c r="R107" s="117">
        <v>87</v>
      </c>
      <c r="S107" s="117">
        <v>26</v>
      </c>
      <c r="T107" s="117"/>
      <c r="U107" s="117"/>
      <c r="V107" s="117"/>
      <c r="W107" s="117"/>
      <c r="X107" s="117"/>
      <c r="Y107" s="117"/>
      <c r="Z107" s="117"/>
      <c r="AA107" s="119"/>
      <c r="AB107" s="120"/>
      <c r="AC107" s="118">
        <v>84050</v>
      </c>
      <c r="AD107" s="116"/>
    </row>
    <row r="108" spans="1:30" hidden="1" x14ac:dyDescent="0.3">
      <c r="A108" s="105">
        <v>42339</v>
      </c>
      <c r="B108" s="113">
        <v>347</v>
      </c>
      <c r="C108" s="117">
        <v>357</v>
      </c>
      <c r="D108" s="117">
        <v>113</v>
      </c>
      <c r="E108" s="117">
        <v>247</v>
      </c>
      <c r="F108" s="117">
        <v>2800</v>
      </c>
      <c r="G108" s="117">
        <v>281</v>
      </c>
      <c r="H108" s="117">
        <v>205</v>
      </c>
      <c r="I108" s="117">
        <v>300</v>
      </c>
      <c r="J108" s="117">
        <v>110</v>
      </c>
      <c r="K108" s="117">
        <v>250</v>
      </c>
      <c r="L108" s="117">
        <v>360</v>
      </c>
      <c r="M108" s="117">
        <v>900</v>
      </c>
      <c r="N108" s="117">
        <v>68</v>
      </c>
      <c r="O108" s="117">
        <v>78</v>
      </c>
      <c r="P108" s="117">
        <v>13.7</v>
      </c>
      <c r="Q108" s="117">
        <v>402</v>
      </c>
      <c r="R108" s="117">
        <v>87</v>
      </c>
      <c r="S108" s="117">
        <v>26</v>
      </c>
      <c r="T108" s="117"/>
      <c r="U108" s="117"/>
      <c r="V108" s="117"/>
      <c r="W108" s="117"/>
      <c r="X108" s="117"/>
      <c r="Y108" s="117"/>
      <c r="Z108" s="117"/>
      <c r="AA108" s="119"/>
      <c r="AB108" s="120">
        <v>6944.7</v>
      </c>
      <c r="AC108" s="117">
        <v>84100.000000000015</v>
      </c>
      <c r="AD108" s="116"/>
    </row>
    <row r="109" spans="1:30" hidden="1" x14ac:dyDescent="0.3">
      <c r="A109" s="105">
        <v>42370</v>
      </c>
      <c r="B109" s="113">
        <v>347</v>
      </c>
      <c r="C109" s="117">
        <v>357</v>
      </c>
      <c r="D109" s="117">
        <v>113</v>
      </c>
      <c r="E109" s="117">
        <v>247</v>
      </c>
      <c r="F109" s="117">
        <v>2800</v>
      </c>
      <c r="G109" s="117">
        <v>281</v>
      </c>
      <c r="H109" s="117">
        <v>205</v>
      </c>
      <c r="I109" s="117">
        <v>300</v>
      </c>
      <c r="J109" s="117">
        <v>110</v>
      </c>
      <c r="K109" s="117">
        <v>250</v>
      </c>
      <c r="L109" s="117">
        <v>360</v>
      </c>
      <c r="M109" s="117">
        <v>900</v>
      </c>
      <c r="N109" s="117">
        <v>68</v>
      </c>
      <c r="O109" s="117">
        <v>78</v>
      </c>
      <c r="P109" s="117">
        <v>13.7</v>
      </c>
      <c r="Q109" s="117">
        <v>402</v>
      </c>
      <c r="R109" s="117">
        <v>87</v>
      </c>
      <c r="S109" s="117">
        <v>26</v>
      </c>
      <c r="T109" s="117"/>
      <c r="U109" s="117"/>
      <c r="V109" s="117"/>
      <c r="W109" s="117"/>
      <c r="X109" s="117"/>
      <c r="Y109" s="117"/>
      <c r="Z109" s="117"/>
      <c r="AA109" s="119"/>
      <c r="AB109" s="111"/>
      <c r="AC109" s="118">
        <v>84150.000000000015</v>
      </c>
      <c r="AD109" s="116"/>
    </row>
    <row r="110" spans="1:30" hidden="1" x14ac:dyDescent="0.3">
      <c r="A110" s="105">
        <v>42401</v>
      </c>
      <c r="B110" s="113">
        <v>347</v>
      </c>
      <c r="C110" s="117">
        <v>357</v>
      </c>
      <c r="D110" s="117">
        <v>113</v>
      </c>
      <c r="E110" s="117">
        <v>247</v>
      </c>
      <c r="F110" s="117">
        <v>2800</v>
      </c>
      <c r="G110" s="117">
        <v>281</v>
      </c>
      <c r="H110" s="117">
        <v>205</v>
      </c>
      <c r="I110" s="117">
        <v>300</v>
      </c>
      <c r="J110" s="117">
        <v>110</v>
      </c>
      <c r="K110" s="117">
        <v>250</v>
      </c>
      <c r="L110" s="117">
        <v>360</v>
      </c>
      <c r="M110" s="117">
        <v>900</v>
      </c>
      <c r="N110" s="117">
        <v>68</v>
      </c>
      <c r="O110" s="117">
        <v>78</v>
      </c>
      <c r="P110" s="117">
        <v>13.7</v>
      </c>
      <c r="Q110" s="117">
        <v>402</v>
      </c>
      <c r="R110" s="117">
        <v>87</v>
      </c>
      <c r="S110" s="117">
        <v>26</v>
      </c>
      <c r="T110" s="117"/>
      <c r="U110" s="117"/>
      <c r="V110" s="117"/>
      <c r="W110" s="117"/>
      <c r="X110" s="117"/>
      <c r="Y110" s="117"/>
      <c r="Z110" s="117"/>
      <c r="AA110" s="119"/>
      <c r="AB110" s="111"/>
      <c r="AC110" s="118">
        <v>84200.000000000015</v>
      </c>
      <c r="AD110" s="116"/>
    </row>
    <row r="111" spans="1:30" hidden="1" x14ac:dyDescent="0.3">
      <c r="A111" s="105">
        <v>42430</v>
      </c>
      <c r="B111" s="113">
        <v>347</v>
      </c>
      <c r="C111" s="117">
        <v>357</v>
      </c>
      <c r="D111" s="117">
        <v>113</v>
      </c>
      <c r="E111" s="117">
        <v>247</v>
      </c>
      <c r="F111" s="117">
        <v>2800</v>
      </c>
      <c r="G111" s="117">
        <v>281</v>
      </c>
      <c r="H111" s="117">
        <v>205</v>
      </c>
      <c r="I111" s="117">
        <v>300</v>
      </c>
      <c r="J111" s="117">
        <v>110</v>
      </c>
      <c r="K111" s="117">
        <v>250</v>
      </c>
      <c r="L111" s="117">
        <v>360</v>
      </c>
      <c r="M111" s="117">
        <v>900</v>
      </c>
      <c r="N111" s="117">
        <v>68</v>
      </c>
      <c r="O111" s="117">
        <v>78</v>
      </c>
      <c r="P111" s="117">
        <v>13.7</v>
      </c>
      <c r="Q111" s="117">
        <v>402</v>
      </c>
      <c r="R111" s="117">
        <v>87</v>
      </c>
      <c r="S111" s="117">
        <v>26</v>
      </c>
      <c r="T111" s="117"/>
      <c r="U111" s="117"/>
      <c r="V111" s="117"/>
      <c r="W111" s="117"/>
      <c r="X111" s="117"/>
      <c r="Y111" s="117"/>
      <c r="Z111" s="117"/>
      <c r="AA111" s="119"/>
      <c r="AB111" s="111"/>
      <c r="AC111" s="118">
        <v>84250.000000000015</v>
      </c>
      <c r="AD111" s="116"/>
    </row>
    <row r="112" spans="1:30" hidden="1" x14ac:dyDescent="0.3">
      <c r="A112" s="105">
        <v>42461</v>
      </c>
      <c r="B112" s="113">
        <v>347</v>
      </c>
      <c r="C112" s="117">
        <v>357</v>
      </c>
      <c r="D112" s="117">
        <v>113</v>
      </c>
      <c r="E112" s="117">
        <v>247</v>
      </c>
      <c r="F112" s="117">
        <v>2800</v>
      </c>
      <c r="G112" s="117">
        <v>281</v>
      </c>
      <c r="H112" s="117">
        <v>205</v>
      </c>
      <c r="I112" s="117">
        <v>300</v>
      </c>
      <c r="J112" s="117">
        <v>110</v>
      </c>
      <c r="K112" s="117">
        <v>250</v>
      </c>
      <c r="L112" s="117">
        <v>360</v>
      </c>
      <c r="M112" s="117">
        <v>900</v>
      </c>
      <c r="N112" s="117">
        <v>68</v>
      </c>
      <c r="O112" s="117">
        <v>78</v>
      </c>
      <c r="P112" s="117">
        <v>13.7</v>
      </c>
      <c r="Q112" s="117">
        <v>402</v>
      </c>
      <c r="R112" s="117">
        <v>87</v>
      </c>
      <c r="S112" s="117">
        <v>26</v>
      </c>
      <c r="T112" s="117"/>
      <c r="U112" s="117"/>
      <c r="V112" s="117"/>
      <c r="W112" s="117"/>
      <c r="X112" s="117"/>
      <c r="Y112" s="117"/>
      <c r="Z112" s="117"/>
      <c r="AA112" s="119"/>
      <c r="AB112" s="111"/>
      <c r="AC112" s="118">
        <v>84300.000000000015</v>
      </c>
      <c r="AD112" s="116"/>
    </row>
    <row r="113" spans="1:30" hidden="1" x14ac:dyDescent="0.3">
      <c r="A113" s="105">
        <v>42491</v>
      </c>
      <c r="B113" s="113">
        <v>347</v>
      </c>
      <c r="C113" s="117">
        <v>357</v>
      </c>
      <c r="D113" s="117">
        <v>113</v>
      </c>
      <c r="E113" s="117">
        <v>247</v>
      </c>
      <c r="F113" s="117">
        <v>2800</v>
      </c>
      <c r="G113" s="117">
        <v>281</v>
      </c>
      <c r="H113" s="117">
        <v>205</v>
      </c>
      <c r="I113" s="117">
        <v>300</v>
      </c>
      <c r="J113" s="117">
        <v>110</v>
      </c>
      <c r="K113" s="117">
        <v>250</v>
      </c>
      <c r="L113" s="117">
        <v>360</v>
      </c>
      <c r="M113" s="117">
        <v>900</v>
      </c>
      <c r="N113" s="117">
        <v>68</v>
      </c>
      <c r="O113" s="117">
        <v>78</v>
      </c>
      <c r="P113" s="117">
        <v>13.7</v>
      </c>
      <c r="Q113" s="117">
        <v>402</v>
      </c>
      <c r="R113" s="117">
        <v>87</v>
      </c>
      <c r="S113" s="117">
        <v>26</v>
      </c>
      <c r="T113" s="117">
        <v>400</v>
      </c>
      <c r="U113" s="117"/>
      <c r="V113" s="117"/>
      <c r="W113" s="117"/>
      <c r="X113" s="117"/>
      <c r="Y113" s="117"/>
      <c r="Z113" s="117"/>
      <c r="AA113" s="119"/>
      <c r="AB113" s="111"/>
      <c r="AC113" s="118">
        <v>84350.000000000015</v>
      </c>
      <c r="AD113" s="116"/>
    </row>
    <row r="114" spans="1:30" hidden="1" x14ac:dyDescent="0.3">
      <c r="A114" s="105">
        <v>42522</v>
      </c>
      <c r="B114" s="113">
        <v>347</v>
      </c>
      <c r="C114" s="117">
        <v>357</v>
      </c>
      <c r="D114" s="117">
        <v>113</v>
      </c>
      <c r="E114" s="117">
        <v>247</v>
      </c>
      <c r="F114" s="117">
        <v>2800</v>
      </c>
      <c r="G114" s="117">
        <v>281</v>
      </c>
      <c r="H114" s="117">
        <v>205</v>
      </c>
      <c r="I114" s="117">
        <v>300</v>
      </c>
      <c r="J114" s="117">
        <v>110</v>
      </c>
      <c r="K114" s="117">
        <v>250</v>
      </c>
      <c r="L114" s="117">
        <v>360</v>
      </c>
      <c r="M114" s="117">
        <v>900</v>
      </c>
      <c r="N114" s="117">
        <v>68</v>
      </c>
      <c r="O114" s="117">
        <v>78</v>
      </c>
      <c r="P114" s="117">
        <v>13.7</v>
      </c>
      <c r="Q114" s="117">
        <v>402</v>
      </c>
      <c r="R114" s="117">
        <v>87</v>
      </c>
      <c r="S114" s="117">
        <v>26</v>
      </c>
      <c r="T114" s="117">
        <v>400</v>
      </c>
      <c r="U114" s="117"/>
      <c r="V114" s="117"/>
      <c r="W114" s="117"/>
      <c r="X114" s="117"/>
      <c r="Y114" s="117"/>
      <c r="Z114" s="117"/>
      <c r="AA114" s="119"/>
      <c r="AB114" s="111"/>
      <c r="AC114" s="118">
        <v>84400.000000000015</v>
      </c>
      <c r="AD114" s="116"/>
    </row>
    <row r="115" spans="1:30" hidden="1" x14ac:dyDescent="0.3">
      <c r="A115" s="105">
        <v>42552</v>
      </c>
      <c r="B115" s="113">
        <v>347</v>
      </c>
      <c r="C115" s="117">
        <v>357</v>
      </c>
      <c r="D115" s="117">
        <v>113</v>
      </c>
      <c r="E115" s="117">
        <v>247</v>
      </c>
      <c r="F115" s="117">
        <v>2800</v>
      </c>
      <c r="G115" s="117">
        <v>281</v>
      </c>
      <c r="H115" s="117">
        <v>205</v>
      </c>
      <c r="I115" s="117">
        <v>300</v>
      </c>
      <c r="J115" s="117">
        <v>110</v>
      </c>
      <c r="K115" s="117">
        <v>250</v>
      </c>
      <c r="L115" s="117">
        <v>360</v>
      </c>
      <c r="M115" s="117">
        <v>900</v>
      </c>
      <c r="N115" s="117">
        <v>68</v>
      </c>
      <c r="O115" s="117">
        <v>78</v>
      </c>
      <c r="P115" s="117">
        <v>13.7</v>
      </c>
      <c r="Q115" s="117">
        <v>402</v>
      </c>
      <c r="R115" s="117">
        <v>87</v>
      </c>
      <c r="S115" s="117">
        <v>26</v>
      </c>
      <c r="T115" s="117">
        <v>400</v>
      </c>
      <c r="U115" s="117"/>
      <c r="V115" s="117"/>
      <c r="W115" s="117"/>
      <c r="X115" s="117"/>
      <c r="Y115" s="117"/>
      <c r="Z115" s="117"/>
      <c r="AA115" s="119"/>
      <c r="AB115" s="111"/>
      <c r="AC115" s="118">
        <v>84450.000000000015</v>
      </c>
      <c r="AD115" s="116"/>
    </row>
    <row r="116" spans="1:30" hidden="1" x14ac:dyDescent="0.3">
      <c r="A116" s="105">
        <v>42583</v>
      </c>
      <c r="B116" s="113">
        <v>347</v>
      </c>
      <c r="C116" s="117">
        <v>357</v>
      </c>
      <c r="D116" s="117">
        <v>113</v>
      </c>
      <c r="E116" s="117">
        <v>247</v>
      </c>
      <c r="F116" s="117">
        <v>2800</v>
      </c>
      <c r="G116" s="117">
        <v>281</v>
      </c>
      <c r="H116" s="117">
        <v>205</v>
      </c>
      <c r="I116" s="117">
        <v>300</v>
      </c>
      <c r="J116" s="117">
        <v>110</v>
      </c>
      <c r="K116" s="117">
        <v>250</v>
      </c>
      <c r="L116" s="117">
        <v>360</v>
      </c>
      <c r="M116" s="117">
        <v>900</v>
      </c>
      <c r="N116" s="117">
        <v>68</v>
      </c>
      <c r="O116" s="117">
        <v>78</v>
      </c>
      <c r="P116" s="117">
        <v>13.7</v>
      </c>
      <c r="Q116" s="117">
        <v>402</v>
      </c>
      <c r="R116" s="117">
        <v>87</v>
      </c>
      <c r="S116" s="117">
        <v>26</v>
      </c>
      <c r="T116" s="117">
        <v>400</v>
      </c>
      <c r="U116" s="117"/>
      <c r="V116" s="117"/>
      <c r="W116" s="117"/>
      <c r="X116" s="117"/>
      <c r="Y116" s="117"/>
      <c r="Z116" s="117"/>
      <c r="AA116" s="119"/>
      <c r="AB116" s="111"/>
      <c r="AC116" s="118">
        <v>84500.000000000015</v>
      </c>
      <c r="AD116" s="116"/>
    </row>
    <row r="117" spans="1:30" hidden="1" x14ac:dyDescent="0.3">
      <c r="A117" s="105">
        <v>42614</v>
      </c>
      <c r="B117" s="113">
        <v>347</v>
      </c>
      <c r="C117" s="117">
        <v>357</v>
      </c>
      <c r="D117" s="117">
        <v>113</v>
      </c>
      <c r="E117" s="117">
        <v>247</v>
      </c>
      <c r="F117" s="117">
        <v>2800</v>
      </c>
      <c r="G117" s="117">
        <v>281</v>
      </c>
      <c r="H117" s="117">
        <v>205</v>
      </c>
      <c r="I117" s="117">
        <v>300</v>
      </c>
      <c r="J117" s="117">
        <v>110</v>
      </c>
      <c r="K117" s="117">
        <v>250</v>
      </c>
      <c r="L117" s="117">
        <v>360</v>
      </c>
      <c r="M117" s="117">
        <v>900</v>
      </c>
      <c r="N117" s="117">
        <v>68</v>
      </c>
      <c r="O117" s="117">
        <v>78</v>
      </c>
      <c r="P117" s="117">
        <v>13.7</v>
      </c>
      <c r="Q117" s="117">
        <v>402</v>
      </c>
      <c r="R117" s="117">
        <v>87</v>
      </c>
      <c r="S117" s="117">
        <v>26</v>
      </c>
      <c r="T117" s="117">
        <v>400</v>
      </c>
      <c r="U117" s="117"/>
      <c r="V117" s="117"/>
      <c r="W117" s="117"/>
      <c r="X117" s="117"/>
      <c r="Y117" s="117"/>
      <c r="Z117" s="117"/>
      <c r="AA117" s="119"/>
      <c r="AB117" s="111"/>
      <c r="AC117" s="118">
        <v>84550.000000000015</v>
      </c>
      <c r="AD117" s="116"/>
    </row>
    <row r="118" spans="1:30" hidden="1" x14ac:dyDescent="0.3">
      <c r="A118" s="105">
        <v>42644</v>
      </c>
      <c r="B118" s="113">
        <v>347</v>
      </c>
      <c r="C118" s="117">
        <v>357</v>
      </c>
      <c r="D118" s="117">
        <v>113</v>
      </c>
      <c r="E118" s="117">
        <v>247</v>
      </c>
      <c r="F118" s="117">
        <v>2800</v>
      </c>
      <c r="G118" s="117">
        <v>281</v>
      </c>
      <c r="H118" s="117">
        <v>205</v>
      </c>
      <c r="I118" s="117">
        <v>300</v>
      </c>
      <c r="J118" s="117">
        <v>110</v>
      </c>
      <c r="K118" s="117">
        <v>250</v>
      </c>
      <c r="L118" s="117">
        <v>360</v>
      </c>
      <c r="M118" s="117">
        <v>900</v>
      </c>
      <c r="N118" s="117">
        <v>68</v>
      </c>
      <c r="O118" s="117">
        <v>78</v>
      </c>
      <c r="P118" s="117">
        <v>13.7</v>
      </c>
      <c r="Q118" s="117">
        <v>402</v>
      </c>
      <c r="R118" s="117">
        <v>87</v>
      </c>
      <c r="S118" s="117">
        <v>26</v>
      </c>
      <c r="T118" s="117">
        <v>400</v>
      </c>
      <c r="U118" s="117">
        <v>164</v>
      </c>
      <c r="V118" s="117"/>
      <c r="W118" s="117"/>
      <c r="X118" s="117"/>
      <c r="Y118" s="117"/>
      <c r="Z118" s="117"/>
      <c r="AA118" s="119"/>
      <c r="AB118" s="111"/>
      <c r="AC118" s="118">
        <v>84600.000000000015</v>
      </c>
      <c r="AD118" s="116"/>
    </row>
    <row r="119" spans="1:30" hidden="1" x14ac:dyDescent="0.3">
      <c r="A119" s="105">
        <v>42675</v>
      </c>
      <c r="B119" s="113">
        <v>347</v>
      </c>
      <c r="C119" s="117">
        <v>357</v>
      </c>
      <c r="D119" s="117">
        <v>113</v>
      </c>
      <c r="E119" s="117">
        <v>247</v>
      </c>
      <c r="F119" s="117">
        <v>2800</v>
      </c>
      <c r="G119" s="117">
        <v>281</v>
      </c>
      <c r="H119" s="117">
        <v>205</v>
      </c>
      <c r="I119" s="117">
        <v>300</v>
      </c>
      <c r="J119" s="117">
        <v>110</v>
      </c>
      <c r="K119" s="117">
        <v>250</v>
      </c>
      <c r="L119" s="117">
        <v>360</v>
      </c>
      <c r="M119" s="117">
        <v>900</v>
      </c>
      <c r="N119" s="117">
        <v>68</v>
      </c>
      <c r="O119" s="117">
        <v>78</v>
      </c>
      <c r="P119" s="117">
        <v>13.7</v>
      </c>
      <c r="Q119" s="117">
        <v>402</v>
      </c>
      <c r="R119" s="117">
        <v>87</v>
      </c>
      <c r="S119" s="117">
        <v>26</v>
      </c>
      <c r="T119" s="117">
        <v>400</v>
      </c>
      <c r="U119" s="117">
        <v>164</v>
      </c>
      <c r="V119" s="117"/>
      <c r="W119" s="117"/>
      <c r="X119" s="117"/>
      <c r="Y119" s="117"/>
      <c r="Z119" s="117"/>
      <c r="AA119" s="119"/>
      <c r="AB119" s="111"/>
      <c r="AC119" s="118">
        <v>84650.000000000015</v>
      </c>
      <c r="AD119" s="116"/>
    </row>
    <row r="120" spans="1:30" hidden="1" x14ac:dyDescent="0.3">
      <c r="A120" s="105">
        <v>42705</v>
      </c>
      <c r="B120" s="113">
        <v>347</v>
      </c>
      <c r="C120" s="117">
        <v>357</v>
      </c>
      <c r="D120" s="117">
        <v>113</v>
      </c>
      <c r="E120" s="117">
        <v>247</v>
      </c>
      <c r="F120" s="117">
        <v>2800</v>
      </c>
      <c r="G120" s="117">
        <v>281</v>
      </c>
      <c r="H120" s="117">
        <v>205</v>
      </c>
      <c r="I120" s="117">
        <v>300</v>
      </c>
      <c r="J120" s="117">
        <v>110</v>
      </c>
      <c r="K120" s="117">
        <v>250</v>
      </c>
      <c r="L120" s="117">
        <v>360</v>
      </c>
      <c r="M120" s="117">
        <v>900</v>
      </c>
      <c r="N120" s="117">
        <v>68</v>
      </c>
      <c r="O120" s="117">
        <v>78</v>
      </c>
      <c r="P120" s="117">
        <v>13.7</v>
      </c>
      <c r="Q120" s="117">
        <v>402</v>
      </c>
      <c r="R120" s="117">
        <v>87</v>
      </c>
      <c r="S120" s="117">
        <v>26</v>
      </c>
      <c r="T120" s="117">
        <v>400</v>
      </c>
      <c r="U120" s="117">
        <v>164</v>
      </c>
      <c r="V120" s="117"/>
      <c r="W120" s="117"/>
      <c r="X120" s="117"/>
      <c r="Y120" s="117"/>
      <c r="Z120" s="117"/>
      <c r="AA120" s="119"/>
      <c r="AB120" s="120">
        <v>7508.7</v>
      </c>
      <c r="AC120" s="118">
        <v>84700.000000000015</v>
      </c>
      <c r="AD120" s="116">
        <v>8.8650531286894901E-2</v>
      </c>
    </row>
    <row r="121" spans="1:30" x14ac:dyDescent="0.3">
      <c r="A121" s="105">
        <v>42736</v>
      </c>
      <c r="B121" s="121">
        <v>2400</v>
      </c>
      <c r="C121" s="117">
        <v>357</v>
      </c>
      <c r="D121" s="117">
        <v>113</v>
      </c>
      <c r="E121" s="117">
        <v>247</v>
      </c>
      <c r="F121" s="117">
        <v>2800</v>
      </c>
      <c r="G121" s="117">
        <v>281</v>
      </c>
      <c r="H121" s="117">
        <v>205</v>
      </c>
      <c r="I121" s="117">
        <v>350</v>
      </c>
      <c r="J121" s="117">
        <v>110</v>
      </c>
      <c r="K121" s="117">
        <v>250</v>
      </c>
      <c r="L121" s="117">
        <v>360</v>
      </c>
      <c r="M121" s="117">
        <v>900</v>
      </c>
      <c r="N121" s="117">
        <v>68</v>
      </c>
      <c r="O121" s="117">
        <v>88</v>
      </c>
      <c r="P121" s="117">
        <v>13.7</v>
      </c>
      <c r="Q121" s="117">
        <v>402</v>
      </c>
      <c r="R121" s="117">
        <v>87</v>
      </c>
      <c r="S121" s="117">
        <v>26</v>
      </c>
      <c r="T121" s="117">
        <v>400</v>
      </c>
      <c r="U121" s="117">
        <v>164</v>
      </c>
      <c r="V121" s="117"/>
      <c r="W121" s="117"/>
      <c r="X121" s="117"/>
      <c r="Y121" s="117"/>
      <c r="Z121" s="117"/>
      <c r="AA121" s="119"/>
      <c r="AB121" s="111"/>
      <c r="AC121" s="118">
        <v>84750.000000000015</v>
      </c>
      <c r="AD121" s="116"/>
    </row>
    <row r="122" spans="1:30" x14ac:dyDescent="0.3">
      <c r="A122" s="105">
        <v>42767</v>
      </c>
      <c r="B122" s="121">
        <v>2400</v>
      </c>
      <c r="C122" s="117">
        <v>357</v>
      </c>
      <c r="D122" s="117">
        <v>113</v>
      </c>
      <c r="E122" s="117">
        <v>247</v>
      </c>
      <c r="F122" s="117">
        <v>2800</v>
      </c>
      <c r="G122" s="117">
        <v>281</v>
      </c>
      <c r="H122" s="117">
        <v>205</v>
      </c>
      <c r="I122" s="117">
        <v>350</v>
      </c>
      <c r="J122" s="117">
        <v>110</v>
      </c>
      <c r="K122" s="117">
        <v>250</v>
      </c>
      <c r="L122" s="117">
        <v>360</v>
      </c>
      <c r="M122" s="117">
        <v>900</v>
      </c>
      <c r="N122" s="117">
        <v>68</v>
      </c>
      <c r="O122" s="117">
        <v>88</v>
      </c>
      <c r="P122" s="117">
        <v>13.7</v>
      </c>
      <c r="Q122" s="117">
        <v>402</v>
      </c>
      <c r="R122" s="117">
        <v>87</v>
      </c>
      <c r="S122" s="117">
        <v>26</v>
      </c>
      <c r="T122" s="117">
        <v>400</v>
      </c>
      <c r="U122" s="117">
        <v>164</v>
      </c>
      <c r="V122" s="117"/>
      <c r="W122" s="117"/>
      <c r="X122" s="117"/>
      <c r="Y122" s="117"/>
      <c r="Z122" s="117"/>
      <c r="AA122" s="119"/>
      <c r="AB122" s="111"/>
      <c r="AC122" s="118">
        <v>84800.000000000015</v>
      </c>
      <c r="AD122" s="116"/>
    </row>
    <row r="123" spans="1:30" x14ac:dyDescent="0.3">
      <c r="A123" s="105">
        <v>42795</v>
      </c>
      <c r="B123" s="121">
        <v>2400</v>
      </c>
      <c r="C123" s="117">
        <v>357</v>
      </c>
      <c r="D123" s="117">
        <v>113</v>
      </c>
      <c r="E123" s="117">
        <v>247</v>
      </c>
      <c r="F123" s="117">
        <v>2800</v>
      </c>
      <c r="G123" s="117">
        <v>281</v>
      </c>
      <c r="H123" s="117">
        <v>205</v>
      </c>
      <c r="I123" s="117">
        <v>350</v>
      </c>
      <c r="J123" s="117">
        <v>110</v>
      </c>
      <c r="K123" s="117">
        <v>250</v>
      </c>
      <c r="L123" s="117">
        <v>360</v>
      </c>
      <c r="M123" s="117">
        <v>900</v>
      </c>
      <c r="N123" s="117">
        <v>68</v>
      </c>
      <c r="O123" s="117">
        <v>88</v>
      </c>
      <c r="P123" s="117">
        <v>13.7</v>
      </c>
      <c r="Q123" s="117">
        <v>402</v>
      </c>
      <c r="R123" s="117">
        <v>87</v>
      </c>
      <c r="S123" s="117">
        <v>26</v>
      </c>
      <c r="T123" s="117">
        <v>400</v>
      </c>
      <c r="U123" s="117">
        <v>164</v>
      </c>
      <c r="V123" s="117"/>
      <c r="W123" s="117"/>
      <c r="X123" s="117"/>
      <c r="Y123" s="117"/>
      <c r="Z123" s="117"/>
      <c r="AA123" s="119"/>
      <c r="AB123" s="111"/>
      <c r="AC123" s="118">
        <v>84850.000000000015</v>
      </c>
      <c r="AD123" s="116"/>
    </row>
    <row r="124" spans="1:30" x14ac:dyDescent="0.3">
      <c r="A124" s="105">
        <v>42826</v>
      </c>
      <c r="B124" s="121">
        <v>2400</v>
      </c>
      <c r="C124" s="117">
        <v>357</v>
      </c>
      <c r="D124" s="117">
        <v>113</v>
      </c>
      <c r="E124" s="117">
        <v>247</v>
      </c>
      <c r="F124" s="117">
        <v>2800</v>
      </c>
      <c r="G124" s="117">
        <v>281</v>
      </c>
      <c r="H124" s="117">
        <v>205</v>
      </c>
      <c r="I124" s="117">
        <v>350</v>
      </c>
      <c r="J124" s="117">
        <v>110</v>
      </c>
      <c r="K124" s="117">
        <v>250</v>
      </c>
      <c r="L124" s="117">
        <v>360</v>
      </c>
      <c r="M124" s="117">
        <v>900</v>
      </c>
      <c r="N124" s="117">
        <v>68</v>
      </c>
      <c r="O124" s="117">
        <v>88</v>
      </c>
      <c r="P124" s="117">
        <v>13.7</v>
      </c>
      <c r="Q124" s="117">
        <v>402</v>
      </c>
      <c r="R124" s="117">
        <v>87</v>
      </c>
      <c r="S124" s="117">
        <v>26</v>
      </c>
      <c r="T124" s="117">
        <v>400</v>
      </c>
      <c r="U124" s="117">
        <v>164</v>
      </c>
      <c r="V124" s="117"/>
      <c r="W124" s="117"/>
      <c r="X124" s="117"/>
      <c r="Y124" s="117"/>
      <c r="Z124" s="117"/>
      <c r="AA124" s="119"/>
      <c r="AB124" s="111"/>
      <c r="AC124" s="118">
        <v>84900.000000000015</v>
      </c>
      <c r="AD124" s="116"/>
    </row>
    <row r="125" spans="1:30" x14ac:dyDescent="0.3">
      <c r="A125" s="105">
        <v>42856</v>
      </c>
      <c r="B125" s="121">
        <v>2400</v>
      </c>
      <c r="C125" s="117">
        <v>357</v>
      </c>
      <c r="D125" s="117">
        <v>113</v>
      </c>
      <c r="E125" s="117">
        <v>247</v>
      </c>
      <c r="F125" s="117">
        <v>2800</v>
      </c>
      <c r="G125" s="117">
        <v>281</v>
      </c>
      <c r="H125" s="117">
        <v>205</v>
      </c>
      <c r="I125" s="117">
        <v>350</v>
      </c>
      <c r="J125" s="117">
        <v>110</v>
      </c>
      <c r="K125" s="117">
        <v>250</v>
      </c>
      <c r="L125" s="117">
        <v>360</v>
      </c>
      <c r="M125" s="117">
        <v>900</v>
      </c>
      <c r="N125" s="117">
        <v>68</v>
      </c>
      <c r="O125" s="117">
        <v>88</v>
      </c>
      <c r="P125" s="117">
        <v>13.7</v>
      </c>
      <c r="Q125" s="117">
        <v>402</v>
      </c>
      <c r="R125" s="117">
        <v>87</v>
      </c>
      <c r="S125" s="117">
        <v>26</v>
      </c>
      <c r="T125" s="117">
        <v>400</v>
      </c>
      <c r="U125" s="117">
        <v>164</v>
      </c>
      <c r="V125" s="117">
        <v>125.6</v>
      </c>
      <c r="W125" s="117"/>
      <c r="X125" s="117"/>
      <c r="Y125" s="117"/>
      <c r="Z125" s="117"/>
      <c r="AA125" s="119"/>
      <c r="AB125" s="111"/>
      <c r="AC125" s="118">
        <v>84950.000000000015</v>
      </c>
      <c r="AD125" s="116"/>
    </row>
    <row r="126" spans="1:30" x14ac:dyDescent="0.3">
      <c r="A126" s="105">
        <v>42887</v>
      </c>
      <c r="B126" s="121">
        <v>2400</v>
      </c>
      <c r="C126" s="117">
        <v>357</v>
      </c>
      <c r="D126" s="117">
        <v>113</v>
      </c>
      <c r="E126" s="117">
        <v>247</v>
      </c>
      <c r="F126" s="117">
        <v>2800</v>
      </c>
      <c r="G126" s="117">
        <v>281</v>
      </c>
      <c r="H126" s="117">
        <v>205</v>
      </c>
      <c r="I126" s="117">
        <v>350</v>
      </c>
      <c r="J126" s="117">
        <v>110</v>
      </c>
      <c r="K126" s="117">
        <v>250</v>
      </c>
      <c r="L126" s="117">
        <v>360</v>
      </c>
      <c r="M126" s="117">
        <v>900</v>
      </c>
      <c r="N126" s="117">
        <v>68</v>
      </c>
      <c r="O126" s="117">
        <v>88</v>
      </c>
      <c r="P126" s="117">
        <v>13.7</v>
      </c>
      <c r="Q126" s="117">
        <v>402</v>
      </c>
      <c r="R126" s="117">
        <v>87</v>
      </c>
      <c r="S126" s="117">
        <v>26</v>
      </c>
      <c r="T126" s="117">
        <v>400</v>
      </c>
      <c r="U126" s="117">
        <v>164</v>
      </c>
      <c r="V126" s="117">
        <v>125.6</v>
      </c>
      <c r="W126" s="117">
        <v>45.6</v>
      </c>
      <c r="X126" s="117"/>
      <c r="Y126" s="117"/>
      <c r="Z126" s="117"/>
      <c r="AA126" s="119"/>
      <c r="AB126" s="111"/>
      <c r="AC126" s="118">
        <v>85000.000000000015</v>
      </c>
      <c r="AD126" s="116"/>
    </row>
    <row r="127" spans="1:30" x14ac:dyDescent="0.3">
      <c r="A127" s="105">
        <v>42917</v>
      </c>
      <c r="B127" s="121">
        <v>2400</v>
      </c>
      <c r="C127" s="117">
        <v>357</v>
      </c>
      <c r="D127" s="117">
        <v>113</v>
      </c>
      <c r="E127" s="117">
        <v>247</v>
      </c>
      <c r="F127" s="117">
        <v>2800</v>
      </c>
      <c r="G127" s="117">
        <v>281</v>
      </c>
      <c r="H127" s="117">
        <v>205</v>
      </c>
      <c r="I127" s="117">
        <v>350</v>
      </c>
      <c r="J127" s="117">
        <v>110</v>
      </c>
      <c r="K127" s="117">
        <v>250</v>
      </c>
      <c r="L127" s="117">
        <v>360</v>
      </c>
      <c r="M127" s="117">
        <v>900</v>
      </c>
      <c r="N127" s="117">
        <v>68</v>
      </c>
      <c r="O127" s="117">
        <v>88</v>
      </c>
      <c r="P127" s="117">
        <v>13.7</v>
      </c>
      <c r="Q127" s="117">
        <v>402</v>
      </c>
      <c r="R127" s="117">
        <v>87</v>
      </c>
      <c r="S127" s="117">
        <v>26</v>
      </c>
      <c r="T127" s="117">
        <v>400</v>
      </c>
      <c r="U127" s="117">
        <v>164</v>
      </c>
      <c r="V127" s="117">
        <v>125.6</v>
      </c>
      <c r="W127" s="117">
        <v>45.6</v>
      </c>
      <c r="X127" s="117">
        <v>900</v>
      </c>
      <c r="Y127" s="117"/>
      <c r="Z127" s="117"/>
      <c r="AA127" s="119"/>
      <c r="AB127" s="111"/>
      <c r="AC127" s="118">
        <v>85050.000000000015</v>
      </c>
      <c r="AD127" s="116"/>
    </row>
    <row r="128" spans="1:30" x14ac:dyDescent="0.3">
      <c r="A128" s="105">
        <v>42948</v>
      </c>
      <c r="B128" s="121">
        <v>2400</v>
      </c>
      <c r="C128" s="117">
        <v>357</v>
      </c>
      <c r="D128" s="117">
        <v>113</v>
      </c>
      <c r="E128" s="117">
        <v>247</v>
      </c>
      <c r="F128" s="117">
        <v>2800</v>
      </c>
      <c r="G128" s="117">
        <v>281</v>
      </c>
      <c r="H128" s="117">
        <v>205</v>
      </c>
      <c r="I128" s="117">
        <v>350</v>
      </c>
      <c r="J128" s="117">
        <v>110</v>
      </c>
      <c r="K128" s="117">
        <v>250</v>
      </c>
      <c r="L128" s="117">
        <v>360</v>
      </c>
      <c r="M128" s="117">
        <v>900</v>
      </c>
      <c r="N128" s="117">
        <v>68</v>
      </c>
      <c r="O128" s="117">
        <v>88</v>
      </c>
      <c r="P128" s="117">
        <v>13.7</v>
      </c>
      <c r="Q128" s="117">
        <v>402</v>
      </c>
      <c r="R128" s="117">
        <v>87</v>
      </c>
      <c r="S128" s="117">
        <v>26</v>
      </c>
      <c r="T128" s="117">
        <v>400</v>
      </c>
      <c r="U128" s="117">
        <v>164</v>
      </c>
      <c r="V128" s="117">
        <v>125.6</v>
      </c>
      <c r="W128" s="117">
        <v>45.6</v>
      </c>
      <c r="X128" s="117">
        <v>900</v>
      </c>
      <c r="Y128" s="117"/>
      <c r="Z128" s="117"/>
      <c r="AA128" s="119"/>
      <c r="AB128" s="111"/>
      <c r="AC128" s="118">
        <v>85100.000000000015</v>
      </c>
      <c r="AD128" s="116"/>
    </row>
    <row r="129" spans="1:30" x14ac:dyDescent="0.3">
      <c r="A129" s="105">
        <v>42979</v>
      </c>
      <c r="B129" s="121">
        <v>2400</v>
      </c>
      <c r="C129" s="117">
        <v>357</v>
      </c>
      <c r="D129" s="117">
        <v>113</v>
      </c>
      <c r="E129" s="117">
        <v>247</v>
      </c>
      <c r="F129" s="117">
        <v>2800</v>
      </c>
      <c r="G129" s="117">
        <v>281</v>
      </c>
      <c r="H129" s="117">
        <v>205</v>
      </c>
      <c r="I129" s="117">
        <v>350</v>
      </c>
      <c r="J129" s="117">
        <v>110</v>
      </c>
      <c r="K129" s="117">
        <v>250</v>
      </c>
      <c r="L129" s="117">
        <v>360</v>
      </c>
      <c r="M129" s="117">
        <v>900</v>
      </c>
      <c r="N129" s="117">
        <v>68</v>
      </c>
      <c r="O129" s="117">
        <v>88</v>
      </c>
      <c r="P129" s="117">
        <v>13.7</v>
      </c>
      <c r="Q129" s="117">
        <v>402</v>
      </c>
      <c r="R129" s="117">
        <v>87</v>
      </c>
      <c r="S129" s="117">
        <v>26</v>
      </c>
      <c r="T129" s="117">
        <v>400</v>
      </c>
      <c r="U129" s="117">
        <v>164</v>
      </c>
      <c r="V129" s="117">
        <v>125.6</v>
      </c>
      <c r="W129" s="117">
        <v>45.6</v>
      </c>
      <c r="X129" s="117">
        <v>900</v>
      </c>
      <c r="Y129" s="117"/>
      <c r="Z129" s="117"/>
      <c r="AA129" s="119"/>
      <c r="AB129" s="111"/>
      <c r="AC129" s="118">
        <v>85150.000000000015</v>
      </c>
      <c r="AD129" s="116"/>
    </row>
    <row r="130" spans="1:30" x14ac:dyDescent="0.3">
      <c r="A130" s="105">
        <v>43009</v>
      </c>
      <c r="B130" s="121">
        <v>2400</v>
      </c>
      <c r="C130" s="117">
        <v>357</v>
      </c>
      <c r="D130" s="117">
        <v>113</v>
      </c>
      <c r="E130" s="117">
        <v>247</v>
      </c>
      <c r="F130" s="117">
        <v>2800</v>
      </c>
      <c r="G130" s="117">
        <v>281</v>
      </c>
      <c r="H130" s="117">
        <v>205</v>
      </c>
      <c r="I130" s="117">
        <v>350</v>
      </c>
      <c r="J130" s="117">
        <v>110</v>
      </c>
      <c r="K130" s="117">
        <v>250</v>
      </c>
      <c r="L130" s="117">
        <v>360</v>
      </c>
      <c r="M130" s="117">
        <v>900</v>
      </c>
      <c r="N130" s="117">
        <v>68</v>
      </c>
      <c r="O130" s="117">
        <v>88</v>
      </c>
      <c r="P130" s="117">
        <v>13.7</v>
      </c>
      <c r="Q130" s="117">
        <v>402</v>
      </c>
      <c r="R130" s="117">
        <v>87</v>
      </c>
      <c r="S130" s="117">
        <v>26</v>
      </c>
      <c r="T130" s="117">
        <v>400</v>
      </c>
      <c r="U130" s="117">
        <v>164</v>
      </c>
      <c r="V130" s="117">
        <v>125.6</v>
      </c>
      <c r="W130" s="117">
        <v>45.6</v>
      </c>
      <c r="X130" s="117">
        <v>900</v>
      </c>
      <c r="Y130" s="117"/>
      <c r="Z130" s="117"/>
      <c r="AA130" s="119"/>
      <c r="AB130" s="111"/>
      <c r="AC130" s="118">
        <v>85200.000000000015</v>
      </c>
      <c r="AD130" s="116"/>
    </row>
    <row r="131" spans="1:30" x14ac:dyDescent="0.3">
      <c r="A131" s="105">
        <v>43040</v>
      </c>
      <c r="B131" s="121">
        <v>2400</v>
      </c>
      <c r="C131" s="117">
        <v>357</v>
      </c>
      <c r="D131" s="117">
        <v>113</v>
      </c>
      <c r="E131" s="117">
        <v>247</v>
      </c>
      <c r="F131" s="117">
        <v>2800</v>
      </c>
      <c r="G131" s="117">
        <v>281</v>
      </c>
      <c r="H131" s="117">
        <v>205</v>
      </c>
      <c r="I131" s="117">
        <v>350</v>
      </c>
      <c r="J131" s="117">
        <v>110</v>
      </c>
      <c r="K131" s="117">
        <v>250</v>
      </c>
      <c r="L131" s="117">
        <v>360</v>
      </c>
      <c r="M131" s="117">
        <v>900</v>
      </c>
      <c r="N131" s="117">
        <v>68</v>
      </c>
      <c r="O131" s="117">
        <v>88</v>
      </c>
      <c r="P131" s="117">
        <v>13.7</v>
      </c>
      <c r="Q131" s="117">
        <v>402</v>
      </c>
      <c r="R131" s="117">
        <v>87</v>
      </c>
      <c r="S131" s="117">
        <v>26</v>
      </c>
      <c r="T131" s="117">
        <v>400</v>
      </c>
      <c r="U131" s="117">
        <v>164</v>
      </c>
      <c r="V131" s="117">
        <v>125.6</v>
      </c>
      <c r="W131" s="117">
        <v>45.6</v>
      </c>
      <c r="X131" s="117">
        <v>900</v>
      </c>
      <c r="Y131" s="117"/>
      <c r="Z131" s="117"/>
      <c r="AA131" s="119"/>
      <c r="AB131" s="111"/>
      <c r="AC131" s="122">
        <v>85250.000000000015</v>
      </c>
      <c r="AD131" s="123"/>
    </row>
    <row r="132" spans="1:30" x14ac:dyDescent="0.3">
      <c r="A132" s="105">
        <v>43070</v>
      </c>
      <c r="B132" s="121">
        <v>2400</v>
      </c>
      <c r="C132" s="117">
        <v>357</v>
      </c>
      <c r="D132" s="117">
        <v>113</v>
      </c>
      <c r="E132" s="117">
        <v>247</v>
      </c>
      <c r="F132" s="117">
        <v>2800</v>
      </c>
      <c r="G132" s="117">
        <v>281</v>
      </c>
      <c r="H132" s="117">
        <v>205</v>
      </c>
      <c r="I132" s="117">
        <v>350</v>
      </c>
      <c r="J132" s="117">
        <v>110</v>
      </c>
      <c r="K132" s="117">
        <v>250</v>
      </c>
      <c r="L132" s="117">
        <v>360</v>
      </c>
      <c r="M132" s="117">
        <v>900</v>
      </c>
      <c r="N132" s="117">
        <v>68</v>
      </c>
      <c r="O132" s="117">
        <v>88</v>
      </c>
      <c r="P132" s="117">
        <v>13.7</v>
      </c>
      <c r="Q132" s="117">
        <v>402</v>
      </c>
      <c r="R132" s="117">
        <v>87</v>
      </c>
      <c r="S132" s="117">
        <v>26</v>
      </c>
      <c r="T132" s="117">
        <v>400</v>
      </c>
      <c r="U132" s="117">
        <v>164</v>
      </c>
      <c r="V132" s="117">
        <v>125.6</v>
      </c>
      <c r="W132" s="117">
        <v>45.6</v>
      </c>
      <c r="X132" s="117">
        <v>900</v>
      </c>
      <c r="Y132" s="117"/>
      <c r="Z132" s="117"/>
      <c r="AA132" s="119"/>
      <c r="AB132" s="111"/>
      <c r="AC132" s="122">
        <v>85300.000000000015</v>
      </c>
      <c r="AD132" s="124">
        <v>0.12535638921453693</v>
      </c>
    </row>
    <row r="133" spans="1:30" x14ac:dyDescent="0.3">
      <c r="A133" s="105">
        <v>43101</v>
      </c>
      <c r="B133" s="125">
        <v>2400</v>
      </c>
      <c r="C133">
        <v>357</v>
      </c>
      <c r="D133">
        <v>113</v>
      </c>
      <c r="E133">
        <v>247</v>
      </c>
      <c r="F133">
        <v>2800</v>
      </c>
      <c r="G133">
        <v>281</v>
      </c>
      <c r="H133">
        <v>205</v>
      </c>
      <c r="I133">
        <v>350</v>
      </c>
      <c r="J133">
        <v>110</v>
      </c>
      <c r="K133">
        <v>250</v>
      </c>
      <c r="L133">
        <v>360</v>
      </c>
      <c r="M133">
        <v>900</v>
      </c>
      <c r="N133">
        <v>68</v>
      </c>
      <c r="O133">
        <v>88</v>
      </c>
      <c r="P133">
        <v>13.7</v>
      </c>
      <c r="Q133">
        <v>402</v>
      </c>
      <c r="R133">
        <v>87</v>
      </c>
      <c r="S133">
        <v>26</v>
      </c>
      <c r="T133">
        <v>400</v>
      </c>
      <c r="U133">
        <v>164</v>
      </c>
      <c r="V133">
        <v>125.6</v>
      </c>
      <c r="W133">
        <v>45.6</v>
      </c>
      <c r="X133">
        <v>900</v>
      </c>
      <c r="Y133">
        <v>47</v>
      </c>
      <c r="AA133" s="126"/>
      <c r="AB133" s="9"/>
      <c r="AC133" s="122">
        <v>85350.000000000015</v>
      </c>
      <c r="AD133" s="127"/>
    </row>
    <row r="134" spans="1:30" x14ac:dyDescent="0.3">
      <c r="A134" s="105">
        <v>43132</v>
      </c>
      <c r="B134" s="125">
        <v>2400</v>
      </c>
      <c r="C134">
        <v>357</v>
      </c>
      <c r="D134">
        <v>113</v>
      </c>
      <c r="E134">
        <v>247</v>
      </c>
      <c r="F134">
        <v>2800</v>
      </c>
      <c r="G134">
        <v>281</v>
      </c>
      <c r="H134">
        <v>205</v>
      </c>
      <c r="I134">
        <v>350</v>
      </c>
      <c r="J134">
        <v>110</v>
      </c>
      <c r="K134">
        <v>250</v>
      </c>
      <c r="L134">
        <v>360</v>
      </c>
      <c r="M134">
        <v>900</v>
      </c>
      <c r="N134">
        <v>68</v>
      </c>
      <c r="O134">
        <v>88</v>
      </c>
      <c r="P134">
        <v>13.7</v>
      </c>
      <c r="Q134">
        <v>402</v>
      </c>
      <c r="R134">
        <v>87</v>
      </c>
      <c r="S134">
        <v>26</v>
      </c>
      <c r="T134">
        <v>400</v>
      </c>
      <c r="U134">
        <v>164</v>
      </c>
      <c r="V134">
        <v>125.6</v>
      </c>
      <c r="W134">
        <v>45.6</v>
      </c>
      <c r="X134">
        <v>900</v>
      </c>
      <c r="Y134">
        <v>47</v>
      </c>
      <c r="AA134" s="126"/>
      <c r="AB134" s="9"/>
      <c r="AC134" s="122">
        <v>85400.000000000015</v>
      </c>
      <c r="AD134" s="127"/>
    </row>
    <row r="135" spans="1:30" x14ac:dyDescent="0.3">
      <c r="A135" s="105">
        <v>43160</v>
      </c>
      <c r="B135" s="125">
        <v>2400</v>
      </c>
      <c r="C135">
        <v>357</v>
      </c>
      <c r="D135">
        <v>113</v>
      </c>
      <c r="E135">
        <v>247</v>
      </c>
      <c r="F135">
        <v>2800</v>
      </c>
      <c r="G135">
        <v>281</v>
      </c>
      <c r="H135">
        <v>205</v>
      </c>
      <c r="I135">
        <v>350</v>
      </c>
      <c r="J135">
        <v>110</v>
      </c>
      <c r="K135">
        <v>250</v>
      </c>
      <c r="L135">
        <v>360</v>
      </c>
      <c r="M135">
        <v>900</v>
      </c>
      <c r="N135">
        <v>68</v>
      </c>
      <c r="O135">
        <v>88</v>
      </c>
      <c r="P135">
        <v>13.7</v>
      </c>
      <c r="Q135">
        <v>402</v>
      </c>
      <c r="R135">
        <v>87</v>
      </c>
      <c r="S135">
        <v>26</v>
      </c>
      <c r="T135">
        <v>400</v>
      </c>
      <c r="U135">
        <v>164</v>
      </c>
      <c r="V135">
        <v>125.6</v>
      </c>
      <c r="W135">
        <v>45.6</v>
      </c>
      <c r="X135">
        <v>900</v>
      </c>
      <c r="Y135">
        <v>47</v>
      </c>
      <c r="AA135" s="126"/>
      <c r="AB135" s="9"/>
      <c r="AC135" s="118">
        <v>85450.000000000015</v>
      </c>
      <c r="AD135" s="127"/>
    </row>
    <row r="136" spans="1:30" x14ac:dyDescent="0.3">
      <c r="A136" s="105">
        <v>43191</v>
      </c>
      <c r="B136" s="125">
        <v>2400</v>
      </c>
      <c r="C136">
        <v>357</v>
      </c>
      <c r="D136">
        <v>113</v>
      </c>
      <c r="E136">
        <v>247</v>
      </c>
      <c r="F136">
        <v>2800</v>
      </c>
      <c r="G136">
        <v>281</v>
      </c>
      <c r="H136">
        <v>205</v>
      </c>
      <c r="I136">
        <v>350</v>
      </c>
      <c r="J136">
        <v>110</v>
      </c>
      <c r="K136">
        <v>250</v>
      </c>
      <c r="L136">
        <v>360</v>
      </c>
      <c r="M136">
        <v>900</v>
      </c>
      <c r="N136">
        <v>68</v>
      </c>
      <c r="O136">
        <v>88</v>
      </c>
      <c r="P136">
        <v>13.7</v>
      </c>
      <c r="Q136">
        <v>402</v>
      </c>
      <c r="R136">
        <v>87</v>
      </c>
      <c r="S136">
        <v>26</v>
      </c>
      <c r="T136">
        <v>400</v>
      </c>
      <c r="U136">
        <v>164</v>
      </c>
      <c r="V136">
        <v>125.6</v>
      </c>
      <c r="W136">
        <v>45.6</v>
      </c>
      <c r="X136">
        <v>900</v>
      </c>
      <c r="Y136">
        <v>47</v>
      </c>
      <c r="AA136" s="126"/>
      <c r="AB136" s="9"/>
      <c r="AC136" s="118">
        <v>85500.000000000015</v>
      </c>
      <c r="AD136" s="127"/>
    </row>
    <row r="137" spans="1:30" x14ac:dyDescent="0.3">
      <c r="A137" s="105">
        <v>43221</v>
      </c>
      <c r="B137" s="125">
        <v>2400</v>
      </c>
      <c r="C137">
        <v>357</v>
      </c>
      <c r="D137">
        <v>113</v>
      </c>
      <c r="E137">
        <v>247</v>
      </c>
      <c r="F137">
        <v>2800</v>
      </c>
      <c r="G137">
        <v>281</v>
      </c>
      <c r="H137">
        <v>205</v>
      </c>
      <c r="I137">
        <v>350</v>
      </c>
      <c r="J137">
        <v>110</v>
      </c>
      <c r="K137">
        <v>250</v>
      </c>
      <c r="L137">
        <v>360</v>
      </c>
      <c r="M137">
        <v>900</v>
      </c>
      <c r="N137">
        <v>68</v>
      </c>
      <c r="O137">
        <v>88</v>
      </c>
      <c r="P137">
        <v>13.7</v>
      </c>
      <c r="Q137">
        <v>402</v>
      </c>
      <c r="R137">
        <v>87</v>
      </c>
      <c r="S137">
        <v>26</v>
      </c>
      <c r="T137">
        <v>400</v>
      </c>
      <c r="U137">
        <v>164</v>
      </c>
      <c r="V137">
        <v>125.6</v>
      </c>
      <c r="W137">
        <v>45.6</v>
      </c>
      <c r="X137">
        <v>900</v>
      </c>
      <c r="Y137">
        <v>47</v>
      </c>
      <c r="AA137" s="126"/>
      <c r="AB137" s="9"/>
      <c r="AC137" s="118">
        <v>85550.000000000015</v>
      </c>
      <c r="AD137" s="127"/>
    </row>
    <row r="138" spans="1:30" x14ac:dyDescent="0.3">
      <c r="A138" s="105">
        <v>43252</v>
      </c>
      <c r="B138" s="125">
        <v>2400</v>
      </c>
      <c r="C138">
        <v>357</v>
      </c>
      <c r="D138">
        <v>113</v>
      </c>
      <c r="E138">
        <v>247</v>
      </c>
      <c r="F138">
        <v>2800</v>
      </c>
      <c r="G138">
        <v>281</v>
      </c>
      <c r="H138">
        <v>205</v>
      </c>
      <c r="I138">
        <v>350</v>
      </c>
      <c r="J138">
        <v>110</v>
      </c>
      <c r="K138">
        <v>250</v>
      </c>
      <c r="L138">
        <v>360</v>
      </c>
      <c r="M138">
        <v>900</v>
      </c>
      <c r="N138">
        <v>68</v>
      </c>
      <c r="O138">
        <v>88</v>
      </c>
      <c r="P138">
        <v>13.7</v>
      </c>
      <c r="Q138">
        <v>402</v>
      </c>
      <c r="R138">
        <v>87</v>
      </c>
      <c r="S138">
        <v>26</v>
      </c>
      <c r="T138">
        <v>400</v>
      </c>
      <c r="U138">
        <v>164</v>
      </c>
      <c r="V138">
        <v>125.6</v>
      </c>
      <c r="W138">
        <v>45.6</v>
      </c>
      <c r="X138">
        <v>900</v>
      </c>
      <c r="Y138">
        <v>47</v>
      </c>
      <c r="AA138" s="126"/>
      <c r="AB138" s="9"/>
      <c r="AC138" s="118">
        <v>85600.000000000015</v>
      </c>
      <c r="AD138" s="127"/>
    </row>
    <row r="139" spans="1:30" x14ac:dyDescent="0.3">
      <c r="A139" s="105">
        <v>43282</v>
      </c>
      <c r="B139" s="125">
        <v>2400</v>
      </c>
      <c r="C139">
        <v>357</v>
      </c>
      <c r="D139">
        <v>113</v>
      </c>
      <c r="E139">
        <v>247</v>
      </c>
      <c r="F139">
        <v>2800</v>
      </c>
      <c r="G139">
        <v>281</v>
      </c>
      <c r="H139">
        <v>205</v>
      </c>
      <c r="I139">
        <v>350</v>
      </c>
      <c r="J139">
        <v>110</v>
      </c>
      <c r="K139">
        <v>250</v>
      </c>
      <c r="L139">
        <v>360</v>
      </c>
      <c r="M139">
        <v>900</v>
      </c>
      <c r="N139">
        <v>68</v>
      </c>
      <c r="O139">
        <v>88</v>
      </c>
      <c r="P139">
        <v>13.7</v>
      </c>
      <c r="Q139">
        <v>402</v>
      </c>
      <c r="R139">
        <v>87</v>
      </c>
      <c r="S139">
        <v>26</v>
      </c>
      <c r="T139">
        <v>400</v>
      </c>
      <c r="U139">
        <v>164</v>
      </c>
      <c r="V139">
        <v>125.6</v>
      </c>
      <c r="W139">
        <v>45.6</v>
      </c>
      <c r="X139">
        <v>900</v>
      </c>
      <c r="Y139">
        <v>47</v>
      </c>
      <c r="AA139" s="126"/>
      <c r="AB139" s="9"/>
      <c r="AC139" s="118">
        <v>85650.000000000015</v>
      </c>
      <c r="AD139" s="127"/>
    </row>
    <row r="140" spans="1:30" x14ac:dyDescent="0.3">
      <c r="A140" s="105">
        <v>43313</v>
      </c>
      <c r="B140" s="125">
        <v>2400</v>
      </c>
      <c r="C140">
        <v>357</v>
      </c>
      <c r="D140">
        <v>113</v>
      </c>
      <c r="E140">
        <v>247</v>
      </c>
      <c r="F140">
        <v>2800</v>
      </c>
      <c r="G140">
        <v>281</v>
      </c>
      <c r="H140">
        <v>205</v>
      </c>
      <c r="I140">
        <v>350</v>
      </c>
      <c r="J140">
        <v>110</v>
      </c>
      <c r="K140">
        <v>250</v>
      </c>
      <c r="L140">
        <v>360</v>
      </c>
      <c r="M140">
        <v>900</v>
      </c>
      <c r="N140">
        <v>68</v>
      </c>
      <c r="O140">
        <v>88</v>
      </c>
      <c r="P140">
        <v>13.7</v>
      </c>
      <c r="Q140">
        <v>402</v>
      </c>
      <c r="R140">
        <v>87</v>
      </c>
      <c r="S140">
        <v>26</v>
      </c>
      <c r="T140">
        <v>400</v>
      </c>
      <c r="U140">
        <v>164</v>
      </c>
      <c r="V140">
        <v>125.6</v>
      </c>
      <c r="W140">
        <v>45.6</v>
      </c>
      <c r="X140">
        <v>900</v>
      </c>
      <c r="Y140">
        <v>47</v>
      </c>
      <c r="AA140" s="126"/>
      <c r="AB140" s="9"/>
      <c r="AC140" s="118">
        <v>85700.000000000015</v>
      </c>
      <c r="AD140" s="127"/>
    </row>
    <row r="141" spans="1:30" x14ac:dyDescent="0.3">
      <c r="A141" s="105">
        <v>43344</v>
      </c>
      <c r="B141" s="125">
        <v>2400</v>
      </c>
      <c r="C141">
        <v>357</v>
      </c>
      <c r="D141">
        <v>113</v>
      </c>
      <c r="E141">
        <v>247</v>
      </c>
      <c r="F141">
        <v>2800</v>
      </c>
      <c r="G141">
        <v>281</v>
      </c>
      <c r="H141">
        <v>205</v>
      </c>
      <c r="I141">
        <v>350</v>
      </c>
      <c r="J141">
        <v>110</v>
      </c>
      <c r="K141">
        <v>250</v>
      </c>
      <c r="L141">
        <v>360</v>
      </c>
      <c r="M141">
        <v>900</v>
      </c>
      <c r="N141">
        <v>68</v>
      </c>
      <c r="O141">
        <v>88</v>
      </c>
      <c r="P141">
        <v>13.7</v>
      </c>
      <c r="Q141">
        <v>402</v>
      </c>
      <c r="R141">
        <v>87</v>
      </c>
      <c r="S141">
        <v>26</v>
      </c>
      <c r="T141">
        <v>400</v>
      </c>
      <c r="U141">
        <v>164</v>
      </c>
      <c r="V141">
        <v>125.6</v>
      </c>
      <c r="W141">
        <v>45.6</v>
      </c>
      <c r="X141">
        <v>900</v>
      </c>
      <c r="Y141">
        <v>47</v>
      </c>
      <c r="AA141" s="126"/>
      <c r="AB141" s="9"/>
      <c r="AC141" s="118">
        <v>85750.000000000015</v>
      </c>
      <c r="AD141" s="127"/>
    </row>
    <row r="142" spans="1:30" x14ac:dyDescent="0.3">
      <c r="A142" s="105">
        <v>43374</v>
      </c>
      <c r="B142" s="125">
        <v>2400</v>
      </c>
      <c r="C142">
        <v>357</v>
      </c>
      <c r="D142">
        <v>113</v>
      </c>
      <c r="E142">
        <v>247</v>
      </c>
      <c r="F142">
        <v>2800</v>
      </c>
      <c r="G142">
        <v>281</v>
      </c>
      <c r="H142">
        <v>205</v>
      </c>
      <c r="I142">
        <v>350</v>
      </c>
      <c r="J142">
        <v>110</v>
      </c>
      <c r="K142">
        <v>250</v>
      </c>
      <c r="L142">
        <v>360</v>
      </c>
      <c r="M142">
        <v>900</v>
      </c>
      <c r="N142">
        <v>68</v>
      </c>
      <c r="O142">
        <v>88</v>
      </c>
      <c r="P142">
        <v>13.7</v>
      </c>
      <c r="Q142">
        <v>402</v>
      </c>
      <c r="R142">
        <v>87</v>
      </c>
      <c r="S142">
        <v>26</v>
      </c>
      <c r="T142">
        <v>400</v>
      </c>
      <c r="U142">
        <v>164</v>
      </c>
      <c r="V142">
        <v>125.6</v>
      </c>
      <c r="W142">
        <v>45.6</v>
      </c>
      <c r="X142">
        <v>900</v>
      </c>
      <c r="Y142">
        <v>47</v>
      </c>
      <c r="AA142" s="126"/>
      <c r="AB142" s="9"/>
      <c r="AC142" s="118">
        <v>85800.000000000015</v>
      </c>
      <c r="AD142" s="127"/>
    </row>
    <row r="143" spans="1:30" x14ac:dyDescent="0.3">
      <c r="A143" s="105">
        <v>43405</v>
      </c>
      <c r="B143" s="125">
        <v>2400</v>
      </c>
      <c r="C143">
        <v>357</v>
      </c>
      <c r="D143">
        <v>113</v>
      </c>
      <c r="E143">
        <v>247</v>
      </c>
      <c r="F143">
        <v>2800</v>
      </c>
      <c r="G143">
        <v>281</v>
      </c>
      <c r="H143">
        <v>205</v>
      </c>
      <c r="I143">
        <v>350</v>
      </c>
      <c r="J143">
        <v>110</v>
      </c>
      <c r="K143">
        <v>250</v>
      </c>
      <c r="L143">
        <v>360</v>
      </c>
      <c r="M143">
        <v>900</v>
      </c>
      <c r="N143">
        <v>68</v>
      </c>
      <c r="O143">
        <v>88</v>
      </c>
      <c r="P143">
        <v>13.7</v>
      </c>
      <c r="Q143">
        <v>402</v>
      </c>
      <c r="R143">
        <v>87</v>
      </c>
      <c r="S143">
        <v>26</v>
      </c>
      <c r="T143">
        <v>400</v>
      </c>
      <c r="U143">
        <v>164</v>
      </c>
      <c r="V143">
        <v>125.6</v>
      </c>
      <c r="W143">
        <v>45.6</v>
      </c>
      <c r="X143">
        <v>900</v>
      </c>
      <c r="Y143">
        <v>47</v>
      </c>
      <c r="AA143" s="126"/>
      <c r="AB143" s="9"/>
      <c r="AC143" s="118">
        <v>85850.000000000015</v>
      </c>
      <c r="AD143" s="127"/>
    </row>
    <row r="144" spans="1:30" x14ac:dyDescent="0.3">
      <c r="A144" s="105">
        <v>43435</v>
      </c>
      <c r="B144" s="125">
        <v>2400</v>
      </c>
      <c r="C144">
        <v>357</v>
      </c>
      <c r="D144">
        <v>113</v>
      </c>
      <c r="E144">
        <v>247</v>
      </c>
      <c r="F144">
        <v>2800</v>
      </c>
      <c r="G144">
        <v>281</v>
      </c>
      <c r="H144">
        <v>205</v>
      </c>
      <c r="I144">
        <v>350</v>
      </c>
      <c r="J144">
        <v>110</v>
      </c>
      <c r="K144">
        <v>250</v>
      </c>
      <c r="L144">
        <v>360</v>
      </c>
      <c r="M144">
        <v>900</v>
      </c>
      <c r="N144">
        <v>68</v>
      </c>
      <c r="O144">
        <v>88</v>
      </c>
      <c r="P144">
        <v>13.7</v>
      </c>
      <c r="Q144">
        <v>402</v>
      </c>
      <c r="R144">
        <v>87</v>
      </c>
      <c r="S144">
        <v>26</v>
      </c>
      <c r="T144">
        <v>400</v>
      </c>
      <c r="U144">
        <v>164</v>
      </c>
      <c r="V144">
        <v>125.6</v>
      </c>
      <c r="W144">
        <v>45.6</v>
      </c>
      <c r="X144">
        <v>900</v>
      </c>
      <c r="Y144">
        <v>47</v>
      </c>
      <c r="AA144" s="126"/>
      <c r="AB144" s="9"/>
      <c r="AC144" s="118">
        <v>85900.000000000015</v>
      </c>
      <c r="AD144" s="127">
        <v>0.12502793946449359</v>
      </c>
    </row>
    <row r="145" spans="1:30" x14ac:dyDescent="0.3">
      <c r="A145" s="105">
        <v>43466</v>
      </c>
      <c r="B145" s="125">
        <v>2400</v>
      </c>
      <c r="C145">
        <v>357</v>
      </c>
      <c r="D145">
        <v>113</v>
      </c>
      <c r="E145">
        <v>247</v>
      </c>
      <c r="F145">
        <v>2800</v>
      </c>
      <c r="G145">
        <v>281</v>
      </c>
      <c r="H145">
        <v>205</v>
      </c>
      <c r="I145">
        <v>350</v>
      </c>
      <c r="J145">
        <v>110</v>
      </c>
      <c r="K145">
        <v>250</v>
      </c>
      <c r="L145">
        <v>360</v>
      </c>
      <c r="M145">
        <v>900</v>
      </c>
      <c r="N145">
        <v>68</v>
      </c>
      <c r="O145">
        <v>88</v>
      </c>
      <c r="P145">
        <v>13.7</v>
      </c>
      <c r="Q145">
        <v>402</v>
      </c>
      <c r="R145">
        <v>87</v>
      </c>
      <c r="S145">
        <v>26</v>
      </c>
      <c r="T145">
        <v>400</v>
      </c>
      <c r="U145">
        <v>164</v>
      </c>
      <c r="V145">
        <v>125.6</v>
      </c>
      <c r="W145">
        <v>45.6</v>
      </c>
      <c r="X145">
        <v>900</v>
      </c>
      <c r="Y145">
        <v>47</v>
      </c>
      <c r="AA145" s="126"/>
      <c r="AB145" s="9"/>
      <c r="AC145" s="118">
        <v>85950.000000000015</v>
      </c>
      <c r="AD145" s="127"/>
    </row>
    <row r="146" spans="1:30" x14ac:dyDescent="0.3">
      <c r="A146" s="105">
        <v>43497</v>
      </c>
      <c r="B146" s="125">
        <v>2400</v>
      </c>
      <c r="C146">
        <v>357</v>
      </c>
      <c r="D146">
        <v>113</v>
      </c>
      <c r="E146">
        <v>247</v>
      </c>
      <c r="F146">
        <v>2800</v>
      </c>
      <c r="G146">
        <v>281</v>
      </c>
      <c r="H146">
        <v>205</v>
      </c>
      <c r="I146">
        <v>350</v>
      </c>
      <c r="J146">
        <v>110</v>
      </c>
      <c r="K146">
        <v>250</v>
      </c>
      <c r="L146">
        <v>360</v>
      </c>
      <c r="M146">
        <v>900</v>
      </c>
      <c r="N146">
        <v>68</v>
      </c>
      <c r="O146">
        <v>88</v>
      </c>
      <c r="P146">
        <v>13.7</v>
      </c>
      <c r="Q146">
        <v>402</v>
      </c>
      <c r="R146">
        <v>87</v>
      </c>
      <c r="S146">
        <v>26</v>
      </c>
      <c r="T146">
        <v>400</v>
      </c>
      <c r="U146">
        <v>164</v>
      </c>
      <c r="V146">
        <v>125.6</v>
      </c>
      <c r="W146">
        <v>45.6</v>
      </c>
      <c r="X146">
        <v>900</v>
      </c>
      <c r="Y146">
        <v>47</v>
      </c>
      <c r="AA146" s="126"/>
      <c r="AB146" s="9"/>
      <c r="AC146" s="118">
        <v>86000.000000000015</v>
      </c>
      <c r="AD146" s="127"/>
    </row>
    <row r="147" spans="1:30" x14ac:dyDescent="0.3">
      <c r="A147" s="105">
        <v>43525</v>
      </c>
      <c r="B147" s="125">
        <v>2400</v>
      </c>
      <c r="C147">
        <v>357</v>
      </c>
      <c r="D147">
        <v>113</v>
      </c>
      <c r="E147">
        <v>247</v>
      </c>
      <c r="F147">
        <v>2800</v>
      </c>
      <c r="G147">
        <v>281</v>
      </c>
      <c r="H147">
        <v>205</v>
      </c>
      <c r="I147">
        <v>350</v>
      </c>
      <c r="J147">
        <v>110</v>
      </c>
      <c r="K147">
        <v>250</v>
      </c>
      <c r="L147">
        <v>360</v>
      </c>
      <c r="M147">
        <v>900</v>
      </c>
      <c r="N147">
        <v>68</v>
      </c>
      <c r="O147">
        <v>88</v>
      </c>
      <c r="P147">
        <v>13.7</v>
      </c>
      <c r="Q147">
        <v>402</v>
      </c>
      <c r="R147">
        <v>87</v>
      </c>
      <c r="S147">
        <v>26</v>
      </c>
      <c r="T147">
        <v>400</v>
      </c>
      <c r="U147">
        <v>164</v>
      </c>
      <c r="V147">
        <v>125.6</v>
      </c>
      <c r="W147">
        <v>45.6</v>
      </c>
      <c r="X147">
        <v>900</v>
      </c>
      <c r="Y147">
        <v>47</v>
      </c>
      <c r="AA147" s="126"/>
      <c r="AB147" s="9"/>
      <c r="AC147" s="118">
        <v>86050.000000000015</v>
      </c>
      <c r="AD147" s="127"/>
    </row>
    <row r="148" spans="1:30" x14ac:dyDescent="0.3">
      <c r="A148" s="105">
        <v>43556</v>
      </c>
      <c r="B148" s="125">
        <v>2400</v>
      </c>
      <c r="C148">
        <v>357</v>
      </c>
      <c r="D148">
        <v>113</v>
      </c>
      <c r="E148">
        <v>247</v>
      </c>
      <c r="F148">
        <v>2800</v>
      </c>
      <c r="G148">
        <v>281</v>
      </c>
      <c r="H148">
        <v>205</v>
      </c>
      <c r="I148">
        <v>350</v>
      </c>
      <c r="J148">
        <v>110</v>
      </c>
      <c r="K148">
        <v>250</v>
      </c>
      <c r="L148">
        <v>360</v>
      </c>
      <c r="M148">
        <v>900</v>
      </c>
      <c r="N148">
        <v>68</v>
      </c>
      <c r="O148">
        <v>88</v>
      </c>
      <c r="P148">
        <v>13.7</v>
      </c>
      <c r="Q148">
        <v>402</v>
      </c>
      <c r="R148">
        <v>87</v>
      </c>
      <c r="S148">
        <v>26</v>
      </c>
      <c r="T148">
        <v>400</v>
      </c>
      <c r="U148">
        <v>164</v>
      </c>
      <c r="V148">
        <v>125.6</v>
      </c>
      <c r="W148">
        <v>45.6</v>
      </c>
      <c r="X148">
        <v>900</v>
      </c>
      <c r="Y148">
        <v>47</v>
      </c>
      <c r="Z148">
        <v>250</v>
      </c>
      <c r="AA148" s="126"/>
      <c r="AB148" s="9"/>
      <c r="AC148" s="118">
        <v>86100.000000000015</v>
      </c>
      <c r="AD148" s="127"/>
    </row>
    <row r="149" spans="1:30" x14ac:dyDescent="0.3">
      <c r="A149" s="105">
        <v>43586</v>
      </c>
      <c r="B149" s="125">
        <v>2400</v>
      </c>
      <c r="C149">
        <v>357</v>
      </c>
      <c r="D149">
        <v>113</v>
      </c>
      <c r="E149">
        <v>247</v>
      </c>
      <c r="F149">
        <v>2800</v>
      </c>
      <c r="G149">
        <v>281</v>
      </c>
      <c r="H149">
        <v>205</v>
      </c>
      <c r="I149">
        <v>350</v>
      </c>
      <c r="J149">
        <v>110</v>
      </c>
      <c r="K149">
        <v>250</v>
      </c>
      <c r="L149">
        <v>360</v>
      </c>
      <c r="M149">
        <v>900</v>
      </c>
      <c r="N149">
        <v>68</v>
      </c>
      <c r="O149">
        <v>88</v>
      </c>
      <c r="P149">
        <v>13.7</v>
      </c>
      <c r="Q149">
        <v>402</v>
      </c>
      <c r="R149">
        <v>87</v>
      </c>
      <c r="S149">
        <v>26</v>
      </c>
      <c r="T149">
        <v>400</v>
      </c>
      <c r="U149">
        <v>164</v>
      </c>
      <c r="V149">
        <v>125.6</v>
      </c>
      <c r="W149">
        <v>45.6</v>
      </c>
      <c r="X149">
        <v>900</v>
      </c>
      <c r="Y149">
        <v>47</v>
      </c>
      <c r="Z149">
        <v>250</v>
      </c>
      <c r="AA149" s="126">
        <v>25</v>
      </c>
      <c r="AB149" s="9"/>
      <c r="AC149" s="118">
        <v>86150.000000000015</v>
      </c>
      <c r="AD149" s="127"/>
    </row>
    <row r="150" spans="1:30" x14ac:dyDescent="0.3">
      <c r="A150" s="105">
        <v>43617</v>
      </c>
      <c r="B150" s="125">
        <v>2400</v>
      </c>
      <c r="C150">
        <v>357</v>
      </c>
      <c r="D150">
        <v>113</v>
      </c>
      <c r="E150">
        <v>247</v>
      </c>
      <c r="F150">
        <v>2800</v>
      </c>
      <c r="G150">
        <v>281</v>
      </c>
      <c r="H150">
        <v>205</v>
      </c>
      <c r="I150">
        <v>350</v>
      </c>
      <c r="J150">
        <v>110</v>
      </c>
      <c r="K150">
        <v>250</v>
      </c>
      <c r="L150">
        <v>360</v>
      </c>
      <c r="M150">
        <v>900</v>
      </c>
      <c r="N150">
        <v>68</v>
      </c>
      <c r="O150">
        <v>88</v>
      </c>
      <c r="P150">
        <v>13.7</v>
      </c>
      <c r="Q150">
        <v>402</v>
      </c>
      <c r="R150">
        <v>87</v>
      </c>
      <c r="S150">
        <v>26</v>
      </c>
      <c r="T150">
        <v>400</v>
      </c>
      <c r="U150">
        <v>164</v>
      </c>
      <c r="V150">
        <v>125.6</v>
      </c>
      <c r="W150">
        <v>45.6</v>
      </c>
      <c r="X150">
        <v>900</v>
      </c>
      <c r="Y150">
        <v>47</v>
      </c>
      <c r="Z150">
        <v>250</v>
      </c>
      <c r="AA150" s="126">
        <v>25</v>
      </c>
      <c r="AB150" s="9"/>
      <c r="AC150" s="118">
        <v>86200.000000000015</v>
      </c>
      <c r="AD150" s="127"/>
    </row>
    <row r="151" spans="1:30" x14ac:dyDescent="0.3">
      <c r="A151" s="105">
        <v>43647</v>
      </c>
      <c r="B151" s="125">
        <v>2400</v>
      </c>
      <c r="C151">
        <v>357</v>
      </c>
      <c r="D151">
        <v>113</v>
      </c>
      <c r="E151">
        <v>247</v>
      </c>
      <c r="F151">
        <v>2800</v>
      </c>
      <c r="G151">
        <v>281</v>
      </c>
      <c r="H151">
        <v>205</v>
      </c>
      <c r="I151">
        <v>350</v>
      </c>
      <c r="J151">
        <v>110</v>
      </c>
      <c r="K151">
        <v>250</v>
      </c>
      <c r="L151">
        <v>360</v>
      </c>
      <c r="M151">
        <v>900</v>
      </c>
      <c r="N151">
        <v>68</v>
      </c>
      <c r="O151">
        <v>88</v>
      </c>
      <c r="P151">
        <v>13.7</v>
      </c>
      <c r="Q151">
        <v>402</v>
      </c>
      <c r="R151">
        <v>87</v>
      </c>
      <c r="S151">
        <v>26</v>
      </c>
      <c r="T151">
        <v>400</v>
      </c>
      <c r="U151">
        <v>164</v>
      </c>
      <c r="V151">
        <v>125.6</v>
      </c>
      <c r="W151">
        <v>45.6</v>
      </c>
      <c r="X151">
        <v>900</v>
      </c>
      <c r="Y151">
        <v>47</v>
      </c>
      <c r="Z151">
        <v>250</v>
      </c>
      <c r="AA151" s="126">
        <v>25</v>
      </c>
      <c r="AB151" s="9"/>
      <c r="AC151" s="118">
        <v>86250.000000000015</v>
      </c>
      <c r="AD151" s="127"/>
    </row>
    <row r="152" spans="1:30" x14ac:dyDescent="0.3">
      <c r="A152" s="105">
        <v>43678</v>
      </c>
      <c r="B152" s="125">
        <v>2400</v>
      </c>
      <c r="C152">
        <v>357</v>
      </c>
      <c r="D152">
        <v>113</v>
      </c>
      <c r="E152">
        <v>247</v>
      </c>
      <c r="F152">
        <v>2800</v>
      </c>
      <c r="G152">
        <v>281</v>
      </c>
      <c r="H152">
        <v>205</v>
      </c>
      <c r="I152">
        <v>350</v>
      </c>
      <c r="J152">
        <v>110</v>
      </c>
      <c r="K152">
        <v>250</v>
      </c>
      <c r="L152">
        <v>360</v>
      </c>
      <c r="M152">
        <v>900</v>
      </c>
      <c r="N152">
        <v>68</v>
      </c>
      <c r="O152">
        <v>88</v>
      </c>
      <c r="P152">
        <v>13.7</v>
      </c>
      <c r="Q152">
        <v>402</v>
      </c>
      <c r="R152">
        <v>87</v>
      </c>
      <c r="S152">
        <v>26</v>
      </c>
      <c r="T152">
        <v>400</v>
      </c>
      <c r="U152">
        <v>164</v>
      </c>
      <c r="V152">
        <v>125.6</v>
      </c>
      <c r="W152">
        <v>45.6</v>
      </c>
      <c r="X152">
        <v>900</v>
      </c>
      <c r="Y152">
        <v>47</v>
      </c>
      <c r="Z152">
        <v>250</v>
      </c>
      <c r="AA152" s="126">
        <v>25</v>
      </c>
      <c r="AB152" s="9"/>
      <c r="AC152" s="118">
        <v>86300.000000000015</v>
      </c>
      <c r="AD152" s="127"/>
    </row>
    <row r="153" spans="1:30" x14ac:dyDescent="0.3">
      <c r="A153" s="105">
        <v>43709</v>
      </c>
      <c r="B153" s="125">
        <v>2400</v>
      </c>
      <c r="C153">
        <v>357</v>
      </c>
      <c r="D153">
        <v>113</v>
      </c>
      <c r="E153">
        <v>247</v>
      </c>
      <c r="F153">
        <v>2800</v>
      </c>
      <c r="G153">
        <v>281</v>
      </c>
      <c r="H153">
        <v>205</v>
      </c>
      <c r="I153">
        <v>350</v>
      </c>
      <c r="J153">
        <v>110</v>
      </c>
      <c r="K153">
        <v>250</v>
      </c>
      <c r="L153">
        <v>360</v>
      </c>
      <c r="M153">
        <v>900</v>
      </c>
      <c r="N153">
        <v>68</v>
      </c>
      <c r="O153">
        <v>88</v>
      </c>
      <c r="P153">
        <v>13.7</v>
      </c>
      <c r="Q153">
        <v>402</v>
      </c>
      <c r="R153">
        <v>87</v>
      </c>
      <c r="S153">
        <v>26</v>
      </c>
      <c r="T153">
        <v>400</v>
      </c>
      <c r="U153">
        <v>164</v>
      </c>
      <c r="V153">
        <v>125.6</v>
      </c>
      <c r="W153">
        <v>45.6</v>
      </c>
      <c r="X153">
        <v>900</v>
      </c>
      <c r="Y153">
        <v>47</v>
      </c>
      <c r="Z153">
        <v>250</v>
      </c>
      <c r="AA153" s="126">
        <v>25</v>
      </c>
      <c r="AB153" s="9"/>
      <c r="AC153" s="118">
        <v>86350.000000000015</v>
      </c>
      <c r="AD153" s="127"/>
    </row>
    <row r="154" spans="1:30" x14ac:dyDescent="0.3">
      <c r="A154" s="105">
        <v>43739</v>
      </c>
      <c r="B154" s="125">
        <v>2400</v>
      </c>
      <c r="C154">
        <v>357</v>
      </c>
      <c r="D154">
        <v>113</v>
      </c>
      <c r="E154">
        <v>247</v>
      </c>
      <c r="F154">
        <v>2800</v>
      </c>
      <c r="G154">
        <v>281</v>
      </c>
      <c r="H154">
        <v>205</v>
      </c>
      <c r="I154">
        <v>350</v>
      </c>
      <c r="J154">
        <v>110</v>
      </c>
      <c r="K154">
        <v>250</v>
      </c>
      <c r="L154">
        <v>360</v>
      </c>
      <c r="M154">
        <v>900</v>
      </c>
      <c r="N154">
        <v>68</v>
      </c>
      <c r="O154">
        <v>88</v>
      </c>
      <c r="P154">
        <v>13.7</v>
      </c>
      <c r="Q154">
        <v>402</v>
      </c>
      <c r="R154">
        <v>87</v>
      </c>
      <c r="S154">
        <v>26</v>
      </c>
      <c r="T154">
        <v>400</v>
      </c>
      <c r="U154">
        <v>164</v>
      </c>
      <c r="V154">
        <v>125.6</v>
      </c>
      <c r="W154">
        <v>45.6</v>
      </c>
      <c r="X154">
        <v>900</v>
      </c>
      <c r="Y154">
        <v>47</v>
      </c>
      <c r="Z154">
        <v>250</v>
      </c>
      <c r="AA154" s="126">
        <v>25</v>
      </c>
      <c r="AB154" s="9"/>
      <c r="AC154" s="118">
        <v>86400.000000000015</v>
      </c>
      <c r="AD154" s="127"/>
    </row>
    <row r="155" spans="1:30" x14ac:dyDescent="0.3">
      <c r="A155" s="105">
        <v>43770</v>
      </c>
      <c r="B155" s="125">
        <v>2400</v>
      </c>
      <c r="C155">
        <v>357</v>
      </c>
      <c r="D155">
        <v>113</v>
      </c>
      <c r="E155">
        <v>247</v>
      </c>
      <c r="F155">
        <v>2800</v>
      </c>
      <c r="G155">
        <v>281</v>
      </c>
      <c r="H155">
        <v>205</v>
      </c>
      <c r="I155">
        <v>350</v>
      </c>
      <c r="J155">
        <v>110</v>
      </c>
      <c r="K155">
        <v>250</v>
      </c>
      <c r="L155">
        <v>360</v>
      </c>
      <c r="M155">
        <v>900</v>
      </c>
      <c r="N155">
        <v>68</v>
      </c>
      <c r="O155">
        <v>88</v>
      </c>
      <c r="P155">
        <v>13.7</v>
      </c>
      <c r="Q155">
        <v>402</v>
      </c>
      <c r="R155">
        <v>87</v>
      </c>
      <c r="S155">
        <v>26</v>
      </c>
      <c r="T155">
        <v>400</v>
      </c>
      <c r="U155">
        <v>164</v>
      </c>
      <c r="V155">
        <v>125.6</v>
      </c>
      <c r="W155">
        <v>45.6</v>
      </c>
      <c r="X155">
        <v>900</v>
      </c>
      <c r="Y155">
        <v>47</v>
      </c>
      <c r="Z155">
        <v>250</v>
      </c>
      <c r="AA155" s="126">
        <v>25</v>
      </c>
      <c r="AB155" s="9"/>
      <c r="AC155" s="118">
        <v>86450.000000000015</v>
      </c>
      <c r="AD155" s="127"/>
    </row>
    <row r="156" spans="1:30" x14ac:dyDescent="0.3">
      <c r="A156" s="105">
        <v>43800</v>
      </c>
      <c r="B156" s="125">
        <v>2400</v>
      </c>
      <c r="C156">
        <v>357</v>
      </c>
      <c r="D156">
        <v>113</v>
      </c>
      <c r="E156">
        <v>247</v>
      </c>
      <c r="F156">
        <v>2800</v>
      </c>
      <c r="G156">
        <v>281</v>
      </c>
      <c r="H156">
        <v>205</v>
      </c>
      <c r="I156">
        <v>350</v>
      </c>
      <c r="J156">
        <v>110</v>
      </c>
      <c r="K156">
        <v>250</v>
      </c>
      <c r="L156">
        <v>360</v>
      </c>
      <c r="M156">
        <v>900</v>
      </c>
      <c r="N156">
        <v>68</v>
      </c>
      <c r="O156">
        <v>88</v>
      </c>
      <c r="P156">
        <v>13.7</v>
      </c>
      <c r="Q156">
        <v>402</v>
      </c>
      <c r="R156">
        <v>87</v>
      </c>
      <c r="S156">
        <v>26</v>
      </c>
      <c r="T156">
        <v>400</v>
      </c>
      <c r="U156">
        <v>164</v>
      </c>
      <c r="V156">
        <v>125.6</v>
      </c>
      <c r="W156">
        <v>45.6</v>
      </c>
      <c r="X156">
        <v>900</v>
      </c>
      <c r="Y156">
        <v>47</v>
      </c>
      <c r="Z156">
        <v>250</v>
      </c>
      <c r="AA156" s="126">
        <v>25</v>
      </c>
      <c r="AB156" s="9"/>
      <c r="AC156" s="118">
        <v>86500.000000000015</v>
      </c>
      <c r="AD156" s="127">
        <v>0.12733988439306357</v>
      </c>
    </row>
    <row r="157" spans="1:30" x14ac:dyDescent="0.3">
      <c r="A157" s="105">
        <v>43831</v>
      </c>
      <c r="B157" s="125">
        <v>2400</v>
      </c>
      <c r="C157">
        <v>357</v>
      </c>
      <c r="D157">
        <v>113</v>
      </c>
      <c r="E157">
        <v>247</v>
      </c>
      <c r="F157">
        <v>2800</v>
      </c>
      <c r="G157">
        <v>281</v>
      </c>
      <c r="H157">
        <v>205</v>
      </c>
      <c r="I157">
        <v>350</v>
      </c>
      <c r="J157">
        <v>110</v>
      </c>
      <c r="K157">
        <v>250</v>
      </c>
      <c r="L157">
        <v>360</v>
      </c>
      <c r="M157">
        <v>900</v>
      </c>
      <c r="N157">
        <v>68</v>
      </c>
      <c r="O157">
        <v>88</v>
      </c>
      <c r="P157">
        <v>13.7</v>
      </c>
      <c r="Q157">
        <v>402</v>
      </c>
      <c r="R157">
        <v>87</v>
      </c>
      <c r="S157">
        <v>26</v>
      </c>
      <c r="T157">
        <v>400</v>
      </c>
      <c r="U157">
        <v>164</v>
      </c>
      <c r="V157">
        <v>125.6</v>
      </c>
      <c r="W157">
        <v>45.6</v>
      </c>
      <c r="X157">
        <v>900</v>
      </c>
      <c r="Y157">
        <v>47</v>
      </c>
      <c r="Z157">
        <v>250</v>
      </c>
      <c r="AA157" s="126">
        <v>25</v>
      </c>
      <c r="AB157" s="9"/>
      <c r="AC157" s="118">
        <v>86550.000000000015</v>
      </c>
      <c r="AD157" s="127"/>
    </row>
    <row r="158" spans="1:30" x14ac:dyDescent="0.3">
      <c r="A158" s="105">
        <v>43862</v>
      </c>
      <c r="B158" s="125">
        <v>2400</v>
      </c>
      <c r="C158">
        <v>357</v>
      </c>
      <c r="D158">
        <v>113</v>
      </c>
      <c r="E158">
        <v>247</v>
      </c>
      <c r="F158">
        <v>2800</v>
      </c>
      <c r="G158">
        <v>281</v>
      </c>
      <c r="H158">
        <v>205</v>
      </c>
      <c r="I158">
        <v>350</v>
      </c>
      <c r="J158">
        <v>110</v>
      </c>
      <c r="K158">
        <v>250</v>
      </c>
      <c r="L158">
        <v>360</v>
      </c>
      <c r="M158">
        <v>900</v>
      </c>
      <c r="N158">
        <v>68</v>
      </c>
      <c r="O158">
        <v>88</v>
      </c>
      <c r="P158">
        <v>13.7</v>
      </c>
      <c r="Q158">
        <v>402</v>
      </c>
      <c r="R158">
        <v>87</v>
      </c>
      <c r="S158">
        <v>26</v>
      </c>
      <c r="T158">
        <v>400</v>
      </c>
      <c r="U158">
        <v>164</v>
      </c>
      <c r="V158">
        <v>125.6</v>
      </c>
      <c r="W158">
        <v>45.6</v>
      </c>
      <c r="X158">
        <v>900</v>
      </c>
      <c r="Y158">
        <v>47</v>
      </c>
      <c r="Z158">
        <v>250</v>
      </c>
      <c r="AA158" s="126">
        <v>25</v>
      </c>
      <c r="AB158" s="9"/>
      <c r="AC158" s="118">
        <v>86600.000000000015</v>
      </c>
      <c r="AD158" s="127"/>
    </row>
    <row r="159" spans="1:30" x14ac:dyDescent="0.3">
      <c r="A159" s="105">
        <v>43891</v>
      </c>
      <c r="B159" s="125">
        <v>2400</v>
      </c>
      <c r="C159">
        <v>357</v>
      </c>
      <c r="D159">
        <v>113</v>
      </c>
      <c r="E159">
        <v>247</v>
      </c>
      <c r="F159">
        <v>2800</v>
      </c>
      <c r="G159">
        <v>281</v>
      </c>
      <c r="H159">
        <v>205</v>
      </c>
      <c r="I159">
        <v>350</v>
      </c>
      <c r="J159">
        <v>110</v>
      </c>
      <c r="K159">
        <v>250</v>
      </c>
      <c r="L159">
        <v>360</v>
      </c>
      <c r="M159">
        <v>900</v>
      </c>
      <c r="N159">
        <v>68</v>
      </c>
      <c r="O159">
        <v>88</v>
      </c>
      <c r="P159">
        <v>13.7</v>
      </c>
      <c r="Q159">
        <v>402</v>
      </c>
      <c r="R159">
        <v>87</v>
      </c>
      <c r="S159">
        <v>26</v>
      </c>
      <c r="T159">
        <v>400</v>
      </c>
      <c r="U159">
        <v>164</v>
      </c>
      <c r="V159">
        <v>125.6</v>
      </c>
      <c r="W159">
        <v>45.6</v>
      </c>
      <c r="X159">
        <v>900</v>
      </c>
      <c r="Y159">
        <v>47</v>
      </c>
      <c r="Z159">
        <v>250</v>
      </c>
      <c r="AA159" s="126">
        <v>25</v>
      </c>
      <c r="AB159" s="9"/>
      <c r="AC159" s="118">
        <v>86650.000000000015</v>
      </c>
      <c r="AD159" s="127"/>
    </row>
    <row r="160" spans="1:30" x14ac:dyDescent="0.3">
      <c r="A160" s="105">
        <v>43922</v>
      </c>
      <c r="B160" s="125">
        <v>2400</v>
      </c>
      <c r="C160">
        <v>357</v>
      </c>
      <c r="D160">
        <v>113</v>
      </c>
      <c r="E160">
        <v>247</v>
      </c>
      <c r="F160">
        <v>2800</v>
      </c>
      <c r="G160">
        <v>281</v>
      </c>
      <c r="H160">
        <v>205</v>
      </c>
      <c r="I160">
        <v>350</v>
      </c>
      <c r="J160">
        <v>110</v>
      </c>
      <c r="K160">
        <v>250</v>
      </c>
      <c r="L160">
        <v>360</v>
      </c>
      <c r="M160">
        <v>900</v>
      </c>
      <c r="N160">
        <v>68</v>
      </c>
      <c r="O160">
        <v>88</v>
      </c>
      <c r="P160">
        <v>13.7</v>
      </c>
      <c r="Q160">
        <v>402</v>
      </c>
      <c r="R160">
        <v>87</v>
      </c>
      <c r="S160">
        <v>26</v>
      </c>
      <c r="T160">
        <v>400</v>
      </c>
      <c r="U160">
        <v>164</v>
      </c>
      <c r="V160">
        <v>125.6</v>
      </c>
      <c r="W160">
        <v>45.6</v>
      </c>
      <c r="X160">
        <v>900</v>
      </c>
      <c r="Y160">
        <v>47</v>
      </c>
      <c r="Z160">
        <v>250</v>
      </c>
      <c r="AA160" s="126">
        <v>25</v>
      </c>
      <c r="AB160" s="9"/>
      <c r="AC160" s="118">
        <v>86700.000000000015</v>
      </c>
      <c r="AD160" s="127"/>
    </row>
    <row r="161" spans="1:31" x14ac:dyDescent="0.3">
      <c r="A161" s="105">
        <v>43952</v>
      </c>
      <c r="B161" s="125">
        <v>2400</v>
      </c>
      <c r="C161">
        <v>357</v>
      </c>
      <c r="D161">
        <v>113</v>
      </c>
      <c r="E161">
        <v>247</v>
      </c>
      <c r="F161">
        <v>2800</v>
      </c>
      <c r="G161">
        <v>281</v>
      </c>
      <c r="H161">
        <v>205</v>
      </c>
      <c r="I161">
        <v>350</v>
      </c>
      <c r="J161">
        <v>110</v>
      </c>
      <c r="K161">
        <v>250</v>
      </c>
      <c r="L161">
        <v>360</v>
      </c>
      <c r="M161">
        <v>900</v>
      </c>
      <c r="N161">
        <v>68</v>
      </c>
      <c r="O161">
        <v>88</v>
      </c>
      <c r="P161">
        <v>13.7</v>
      </c>
      <c r="Q161">
        <v>402</v>
      </c>
      <c r="R161">
        <v>87</v>
      </c>
      <c r="S161">
        <v>26</v>
      </c>
      <c r="T161">
        <v>400</v>
      </c>
      <c r="U161">
        <v>164</v>
      </c>
      <c r="V161">
        <v>125.6</v>
      </c>
      <c r="W161">
        <v>45.6</v>
      </c>
      <c r="X161">
        <v>900</v>
      </c>
      <c r="Y161">
        <v>47</v>
      </c>
      <c r="Z161">
        <v>250</v>
      </c>
      <c r="AA161" s="126">
        <v>25</v>
      </c>
      <c r="AB161" s="9"/>
      <c r="AC161" s="118">
        <v>86750.000000000015</v>
      </c>
      <c r="AD161" s="127"/>
    </row>
    <row r="162" spans="1:31" x14ac:dyDescent="0.3">
      <c r="A162" s="105">
        <v>43983</v>
      </c>
      <c r="B162" s="125">
        <v>2400</v>
      </c>
      <c r="C162">
        <v>357</v>
      </c>
      <c r="D162">
        <v>113</v>
      </c>
      <c r="E162">
        <v>247</v>
      </c>
      <c r="F162">
        <v>2800</v>
      </c>
      <c r="G162">
        <v>281</v>
      </c>
      <c r="H162">
        <v>205</v>
      </c>
      <c r="I162">
        <v>350</v>
      </c>
      <c r="J162">
        <v>110</v>
      </c>
      <c r="K162">
        <v>250</v>
      </c>
      <c r="L162">
        <v>360</v>
      </c>
      <c r="M162">
        <v>900</v>
      </c>
      <c r="N162">
        <v>68</v>
      </c>
      <c r="O162">
        <v>88</v>
      </c>
      <c r="P162">
        <v>13.7</v>
      </c>
      <c r="Q162">
        <v>402</v>
      </c>
      <c r="R162">
        <v>87</v>
      </c>
      <c r="S162">
        <v>26</v>
      </c>
      <c r="T162">
        <v>400</v>
      </c>
      <c r="U162">
        <v>164</v>
      </c>
      <c r="V162">
        <v>125.6</v>
      </c>
      <c r="W162">
        <v>45.6</v>
      </c>
      <c r="X162">
        <v>900</v>
      </c>
      <c r="Y162">
        <v>47</v>
      </c>
      <c r="Z162">
        <v>250</v>
      </c>
      <c r="AA162" s="126">
        <v>25</v>
      </c>
      <c r="AB162" s="9"/>
      <c r="AC162" s="118">
        <v>86800.000000000015</v>
      </c>
      <c r="AD162" s="127"/>
    </row>
    <row r="163" spans="1:31" x14ac:dyDescent="0.3">
      <c r="A163" s="105">
        <v>44013</v>
      </c>
      <c r="B163" s="125">
        <v>2400</v>
      </c>
      <c r="C163">
        <v>357</v>
      </c>
      <c r="D163">
        <v>113</v>
      </c>
      <c r="E163">
        <v>247</v>
      </c>
      <c r="F163">
        <v>2800</v>
      </c>
      <c r="G163">
        <v>281</v>
      </c>
      <c r="H163">
        <v>205</v>
      </c>
      <c r="I163">
        <v>350</v>
      </c>
      <c r="J163">
        <v>110</v>
      </c>
      <c r="K163">
        <v>250</v>
      </c>
      <c r="L163">
        <v>360</v>
      </c>
      <c r="M163">
        <v>900</v>
      </c>
      <c r="N163">
        <v>68</v>
      </c>
      <c r="O163">
        <v>88</v>
      </c>
      <c r="P163">
        <v>13.7</v>
      </c>
      <c r="Q163">
        <v>402</v>
      </c>
      <c r="R163">
        <v>87</v>
      </c>
      <c r="S163">
        <v>26</v>
      </c>
      <c r="T163">
        <v>400</v>
      </c>
      <c r="U163">
        <v>164</v>
      </c>
      <c r="V163">
        <v>125.6</v>
      </c>
      <c r="W163">
        <v>45.6</v>
      </c>
      <c r="X163">
        <v>900</v>
      </c>
      <c r="Y163">
        <v>47</v>
      </c>
      <c r="Z163">
        <v>250</v>
      </c>
      <c r="AA163" s="126">
        <v>25</v>
      </c>
      <c r="AB163" s="9"/>
      <c r="AC163" s="118">
        <v>86850.000000000015</v>
      </c>
      <c r="AD163" s="127"/>
    </row>
    <row r="164" spans="1:31" x14ac:dyDescent="0.3">
      <c r="A164" s="105">
        <v>44044</v>
      </c>
      <c r="B164" s="125">
        <v>2400</v>
      </c>
      <c r="C164">
        <v>357</v>
      </c>
      <c r="D164">
        <v>113</v>
      </c>
      <c r="E164">
        <v>247</v>
      </c>
      <c r="F164">
        <v>2800</v>
      </c>
      <c r="G164">
        <v>281</v>
      </c>
      <c r="H164">
        <v>205</v>
      </c>
      <c r="I164">
        <v>350</v>
      </c>
      <c r="J164">
        <v>110</v>
      </c>
      <c r="K164">
        <v>250</v>
      </c>
      <c r="L164">
        <v>360</v>
      </c>
      <c r="M164">
        <v>900</v>
      </c>
      <c r="N164">
        <v>68</v>
      </c>
      <c r="O164">
        <v>88</v>
      </c>
      <c r="P164">
        <v>13.7</v>
      </c>
      <c r="Q164">
        <v>402</v>
      </c>
      <c r="R164">
        <v>87</v>
      </c>
      <c r="S164">
        <v>26</v>
      </c>
      <c r="T164">
        <v>400</v>
      </c>
      <c r="U164">
        <v>164</v>
      </c>
      <c r="V164">
        <v>125.6</v>
      </c>
      <c r="W164">
        <v>45.6</v>
      </c>
      <c r="X164">
        <v>900</v>
      </c>
      <c r="Y164">
        <v>47</v>
      </c>
      <c r="Z164">
        <v>250</v>
      </c>
      <c r="AA164" s="126">
        <v>25</v>
      </c>
      <c r="AB164" s="9"/>
      <c r="AC164" s="118">
        <v>86900.000000000015</v>
      </c>
      <c r="AD164" s="127"/>
    </row>
    <row r="165" spans="1:31" x14ac:dyDescent="0.3">
      <c r="A165" s="105">
        <v>44075</v>
      </c>
      <c r="B165" s="125">
        <v>2400</v>
      </c>
      <c r="C165">
        <v>357</v>
      </c>
      <c r="D165">
        <v>113</v>
      </c>
      <c r="E165">
        <v>247</v>
      </c>
      <c r="F165">
        <v>2800</v>
      </c>
      <c r="G165">
        <v>281</v>
      </c>
      <c r="H165">
        <v>205</v>
      </c>
      <c r="I165">
        <v>350</v>
      </c>
      <c r="J165">
        <v>110</v>
      </c>
      <c r="K165">
        <v>250</v>
      </c>
      <c r="L165">
        <v>360</v>
      </c>
      <c r="M165">
        <v>900</v>
      </c>
      <c r="N165">
        <v>68</v>
      </c>
      <c r="O165">
        <v>88</v>
      </c>
      <c r="P165">
        <v>13.7</v>
      </c>
      <c r="Q165">
        <v>402</v>
      </c>
      <c r="R165">
        <v>87</v>
      </c>
      <c r="S165">
        <v>26</v>
      </c>
      <c r="T165">
        <v>400</v>
      </c>
      <c r="U165">
        <v>164</v>
      </c>
      <c r="V165">
        <v>125.6</v>
      </c>
      <c r="W165">
        <v>45.6</v>
      </c>
      <c r="X165">
        <v>900</v>
      </c>
      <c r="Y165">
        <v>47</v>
      </c>
      <c r="Z165">
        <v>250</v>
      </c>
      <c r="AA165" s="126">
        <v>25</v>
      </c>
      <c r="AB165" s="9"/>
      <c r="AC165" s="118">
        <v>86950.000000000015</v>
      </c>
      <c r="AD165" s="127"/>
    </row>
    <row r="166" spans="1:31" x14ac:dyDescent="0.3">
      <c r="A166" s="105">
        <v>44105</v>
      </c>
      <c r="B166" s="125">
        <v>2400</v>
      </c>
      <c r="C166">
        <v>357</v>
      </c>
      <c r="D166">
        <v>113</v>
      </c>
      <c r="E166">
        <v>247</v>
      </c>
      <c r="F166">
        <v>2800</v>
      </c>
      <c r="G166">
        <v>281</v>
      </c>
      <c r="H166">
        <v>205</v>
      </c>
      <c r="I166">
        <v>350</v>
      </c>
      <c r="J166">
        <v>110</v>
      </c>
      <c r="K166">
        <v>250</v>
      </c>
      <c r="L166">
        <v>360</v>
      </c>
      <c r="M166">
        <v>900</v>
      </c>
      <c r="N166">
        <v>68</v>
      </c>
      <c r="O166">
        <v>88</v>
      </c>
      <c r="P166">
        <v>13.7</v>
      </c>
      <c r="Q166">
        <v>402</v>
      </c>
      <c r="R166">
        <v>87</v>
      </c>
      <c r="S166">
        <v>26</v>
      </c>
      <c r="T166">
        <v>400</v>
      </c>
      <c r="U166">
        <v>164</v>
      </c>
      <c r="V166">
        <v>125.6</v>
      </c>
      <c r="W166">
        <v>45.6</v>
      </c>
      <c r="X166">
        <v>900</v>
      </c>
      <c r="Y166">
        <v>47</v>
      </c>
      <c r="Z166">
        <v>250</v>
      </c>
      <c r="AA166" s="126">
        <v>25</v>
      </c>
      <c r="AB166" s="9"/>
      <c r="AC166" s="118">
        <v>87000.000000000015</v>
      </c>
      <c r="AD166" s="127"/>
    </row>
    <row r="167" spans="1:31" x14ac:dyDescent="0.3">
      <c r="A167" s="105">
        <v>44136</v>
      </c>
      <c r="B167" s="125">
        <v>2400</v>
      </c>
      <c r="C167">
        <v>357</v>
      </c>
      <c r="D167">
        <v>113</v>
      </c>
      <c r="E167">
        <v>247</v>
      </c>
      <c r="F167">
        <v>2800</v>
      </c>
      <c r="G167">
        <v>281</v>
      </c>
      <c r="H167">
        <v>205</v>
      </c>
      <c r="I167">
        <v>350</v>
      </c>
      <c r="J167">
        <v>110</v>
      </c>
      <c r="K167">
        <v>250</v>
      </c>
      <c r="L167">
        <v>360</v>
      </c>
      <c r="M167">
        <v>900</v>
      </c>
      <c r="N167">
        <v>68</v>
      </c>
      <c r="O167">
        <v>88</v>
      </c>
      <c r="P167">
        <v>13.7</v>
      </c>
      <c r="Q167">
        <v>402</v>
      </c>
      <c r="R167">
        <v>87</v>
      </c>
      <c r="S167">
        <v>26</v>
      </c>
      <c r="T167">
        <v>400</v>
      </c>
      <c r="U167">
        <v>164</v>
      </c>
      <c r="V167">
        <v>125.6</v>
      </c>
      <c r="W167">
        <v>45.6</v>
      </c>
      <c r="X167">
        <v>900</v>
      </c>
      <c r="Y167">
        <v>47</v>
      </c>
      <c r="Z167">
        <v>250</v>
      </c>
      <c r="AA167" s="126">
        <v>25</v>
      </c>
      <c r="AB167" s="9"/>
      <c r="AC167" s="118">
        <v>87050.000000000015</v>
      </c>
      <c r="AD167" s="127"/>
    </row>
    <row r="168" spans="1:31" ht="15" thickBot="1" x14ac:dyDescent="0.35">
      <c r="A168" s="105">
        <v>44166</v>
      </c>
      <c r="B168" s="128">
        <v>2400</v>
      </c>
      <c r="C168" s="129">
        <v>357</v>
      </c>
      <c r="D168" s="129">
        <v>113</v>
      </c>
      <c r="E168" s="129">
        <v>247</v>
      </c>
      <c r="F168" s="129">
        <v>2800</v>
      </c>
      <c r="G168" s="129">
        <v>281</v>
      </c>
      <c r="H168" s="129">
        <v>205</v>
      </c>
      <c r="I168" s="129">
        <v>350</v>
      </c>
      <c r="J168" s="129">
        <v>110</v>
      </c>
      <c r="K168" s="129">
        <v>250</v>
      </c>
      <c r="L168" s="129">
        <v>360</v>
      </c>
      <c r="M168" s="129">
        <v>900</v>
      </c>
      <c r="N168" s="129">
        <v>68</v>
      </c>
      <c r="O168" s="129">
        <v>88</v>
      </c>
      <c r="P168" s="129">
        <v>13.7</v>
      </c>
      <c r="Q168" s="129">
        <v>402</v>
      </c>
      <c r="R168" s="129">
        <v>87</v>
      </c>
      <c r="S168" s="129">
        <v>26</v>
      </c>
      <c r="T168" s="129">
        <v>400</v>
      </c>
      <c r="U168" s="129">
        <v>164</v>
      </c>
      <c r="V168" s="129">
        <v>125.6</v>
      </c>
      <c r="W168" s="129">
        <v>45.6</v>
      </c>
      <c r="X168" s="129">
        <v>900</v>
      </c>
      <c r="Y168" s="129">
        <v>47</v>
      </c>
      <c r="Z168" s="129">
        <v>250</v>
      </c>
      <c r="AA168" s="130">
        <v>25</v>
      </c>
      <c r="AB168" s="9"/>
      <c r="AC168" s="118">
        <v>87100.000000000015</v>
      </c>
      <c r="AD168" s="131">
        <v>0.12646268656716417</v>
      </c>
      <c r="AE168" s="132"/>
    </row>
    <row r="169" spans="1:31" x14ac:dyDescent="0.3">
      <c r="AB169" s="9"/>
    </row>
    <row r="170" spans="1:31" x14ac:dyDescent="0.3">
      <c r="AB170" s="9"/>
      <c r="AC170" s="133"/>
    </row>
  </sheetData>
  <mergeCells count="1">
    <mergeCell ref="B7:Y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036C8-1112-4775-A83C-49A536807D1E}">
  <sheetPr>
    <tabColor theme="4" tint="0.79998168889431442"/>
  </sheetPr>
  <dimension ref="A1:J30"/>
  <sheetViews>
    <sheetView workbookViewId="0">
      <selection activeCell="P29" sqref="P29"/>
    </sheetView>
  </sheetViews>
  <sheetFormatPr defaultRowHeight="14.4" x14ac:dyDescent="0.3"/>
  <cols>
    <col min="8" max="10" width="0" hidden="1" customWidth="1"/>
  </cols>
  <sheetData>
    <row r="1" spans="1:10" x14ac:dyDescent="0.3">
      <c r="A1" s="42" t="s">
        <v>17</v>
      </c>
      <c r="B1" t="s">
        <v>155</v>
      </c>
      <c r="H1" s="58" t="s">
        <v>17</v>
      </c>
      <c r="I1" s="57" t="s">
        <v>42</v>
      </c>
      <c r="J1" s="57"/>
    </row>
    <row r="2" spans="1:10" x14ac:dyDescent="0.3">
      <c r="A2" s="45" t="s">
        <v>19</v>
      </c>
      <c r="B2" s="134" t="s">
        <v>37</v>
      </c>
      <c r="H2" s="57"/>
      <c r="I2" s="57"/>
      <c r="J2" s="57"/>
    </row>
    <row r="3" spans="1:10" x14ac:dyDescent="0.3">
      <c r="B3" s="134"/>
      <c r="H3" s="57"/>
      <c r="I3" s="57"/>
      <c r="J3" s="57"/>
    </row>
    <row r="4" spans="1:10" x14ac:dyDescent="0.3">
      <c r="A4" s="43" t="s">
        <v>9</v>
      </c>
      <c r="B4" s="44"/>
      <c r="C4" s="44"/>
      <c r="H4" s="60" t="s">
        <v>9</v>
      </c>
      <c r="I4" s="61"/>
      <c r="J4" s="61"/>
    </row>
    <row r="5" spans="1:10" x14ac:dyDescent="0.3">
      <c r="H5" s="57"/>
      <c r="I5" s="57"/>
      <c r="J5" s="57"/>
    </row>
    <row r="6" spans="1:10" ht="46.8" customHeight="1" x14ac:dyDescent="0.3">
      <c r="A6" s="265" t="s">
        <v>156</v>
      </c>
      <c r="B6" s="265"/>
      <c r="C6" s="265"/>
      <c r="H6" s="266" t="s">
        <v>156</v>
      </c>
      <c r="I6" s="266"/>
      <c r="J6" s="266"/>
    </row>
    <row r="7" spans="1:10" ht="48.6" thickBot="1" x14ac:dyDescent="0.35">
      <c r="A7" s="135" t="s">
        <v>29</v>
      </c>
      <c r="B7" s="136" t="s">
        <v>157</v>
      </c>
      <c r="C7" s="136" t="s">
        <v>158</v>
      </c>
      <c r="H7" s="137" t="s">
        <v>29</v>
      </c>
      <c r="I7" s="138" t="s">
        <v>157</v>
      </c>
      <c r="J7" s="138" t="s">
        <v>158</v>
      </c>
    </row>
    <row r="8" spans="1:10" x14ac:dyDescent="0.3">
      <c r="A8" s="139">
        <v>1999</v>
      </c>
      <c r="B8" s="140">
        <v>1588</v>
      </c>
      <c r="C8" s="141">
        <v>374</v>
      </c>
      <c r="H8" s="142">
        <v>1999</v>
      </c>
      <c r="I8" s="143">
        <v>1588</v>
      </c>
      <c r="J8" s="144">
        <v>374</v>
      </c>
    </row>
    <row r="9" spans="1:10" x14ac:dyDescent="0.3">
      <c r="A9" s="139">
        <v>2000</v>
      </c>
      <c r="B9" s="145">
        <v>2814</v>
      </c>
      <c r="C9" s="146">
        <v>426</v>
      </c>
      <c r="H9" s="142">
        <v>2000</v>
      </c>
      <c r="I9" s="147">
        <v>2814</v>
      </c>
      <c r="J9" s="148">
        <v>426</v>
      </c>
    </row>
    <row r="10" spans="1:10" x14ac:dyDescent="0.3">
      <c r="A10" s="139">
        <v>2001</v>
      </c>
      <c r="B10" s="145">
        <v>6885</v>
      </c>
      <c r="C10" s="146">
        <v>994</v>
      </c>
      <c r="H10" s="142">
        <v>2001</v>
      </c>
      <c r="I10" s="147">
        <v>6885</v>
      </c>
      <c r="J10" s="148">
        <v>994</v>
      </c>
    </row>
    <row r="11" spans="1:10" x14ac:dyDescent="0.3">
      <c r="A11" s="139">
        <v>2002</v>
      </c>
      <c r="B11" s="145">
        <v>6461</v>
      </c>
      <c r="C11" s="149">
        <v>1251</v>
      </c>
      <c r="H11" s="142">
        <v>2002</v>
      </c>
      <c r="I11" s="147">
        <v>6461</v>
      </c>
      <c r="J11" s="150">
        <v>1251</v>
      </c>
    </row>
    <row r="12" spans="1:10" x14ac:dyDescent="0.3">
      <c r="A12" s="139">
        <v>2003</v>
      </c>
      <c r="B12" s="145">
        <v>5997</v>
      </c>
      <c r="C12" s="149">
        <v>1187</v>
      </c>
      <c r="H12" s="142">
        <v>2003</v>
      </c>
      <c r="I12" s="147">
        <v>5997</v>
      </c>
      <c r="J12" s="150">
        <v>1187</v>
      </c>
    </row>
    <row r="13" spans="1:10" x14ac:dyDescent="0.3">
      <c r="A13" s="139">
        <v>2004</v>
      </c>
      <c r="B13" s="145">
        <v>7049</v>
      </c>
      <c r="C13" s="149">
        <v>1180</v>
      </c>
      <c r="H13" s="142">
        <v>2004</v>
      </c>
      <c r="I13" s="147">
        <v>7049</v>
      </c>
      <c r="J13" s="150">
        <v>1180</v>
      </c>
    </row>
    <row r="14" spans="1:10" x14ac:dyDescent="0.3">
      <c r="A14" s="139">
        <v>2005</v>
      </c>
      <c r="B14" s="145">
        <v>10198</v>
      </c>
      <c r="C14" s="149">
        <v>1548</v>
      </c>
      <c r="H14" s="142">
        <v>2005</v>
      </c>
      <c r="I14" s="147">
        <v>10198</v>
      </c>
      <c r="J14" s="150">
        <v>1548</v>
      </c>
    </row>
    <row r="15" spans="1:10" x14ac:dyDescent="0.3">
      <c r="A15" s="139">
        <v>2006</v>
      </c>
      <c r="B15" s="145">
        <v>15635</v>
      </c>
      <c r="C15" s="149">
        <v>2308</v>
      </c>
      <c r="H15" s="142">
        <v>2006</v>
      </c>
      <c r="I15" s="147">
        <v>15635</v>
      </c>
      <c r="J15" s="150">
        <v>2308</v>
      </c>
    </row>
    <row r="16" spans="1:10" x14ac:dyDescent="0.3">
      <c r="A16" s="139">
        <v>2007</v>
      </c>
      <c r="B16" s="145">
        <v>43297</v>
      </c>
      <c r="C16" s="149">
        <v>4622</v>
      </c>
      <c r="H16" s="142">
        <v>2007</v>
      </c>
      <c r="I16" s="147">
        <v>43297</v>
      </c>
      <c r="J16" s="150">
        <v>4622</v>
      </c>
    </row>
    <row r="17" spans="1:10" x14ac:dyDescent="0.3">
      <c r="A17" s="139">
        <v>2008</v>
      </c>
      <c r="B17" s="145">
        <v>43772</v>
      </c>
      <c r="C17" s="149">
        <v>6580</v>
      </c>
      <c r="H17" s="142">
        <v>2008</v>
      </c>
      <c r="I17" s="147">
        <v>43772</v>
      </c>
      <c r="J17" s="150">
        <v>6580</v>
      </c>
    </row>
    <row r="18" spans="1:10" x14ac:dyDescent="0.3">
      <c r="A18" s="139">
        <v>2009</v>
      </c>
      <c r="B18" s="145">
        <v>65736</v>
      </c>
      <c r="C18" s="145">
        <v>8353</v>
      </c>
      <c r="H18" s="142">
        <v>2009</v>
      </c>
      <c r="I18" s="147">
        <v>65736</v>
      </c>
      <c r="J18" s="147">
        <v>8353</v>
      </c>
    </row>
    <row r="19" spans="1:10" x14ac:dyDescent="0.3">
      <c r="A19" s="139">
        <v>2010</v>
      </c>
      <c r="B19" s="145">
        <v>86890</v>
      </c>
      <c r="C19" s="145">
        <v>9536</v>
      </c>
      <c r="H19" s="142">
        <v>2010</v>
      </c>
      <c r="I19" s="147">
        <v>86890</v>
      </c>
      <c r="J19" s="147">
        <v>9536</v>
      </c>
    </row>
    <row r="20" spans="1:10" x14ac:dyDescent="0.3">
      <c r="A20" s="139">
        <v>2011</v>
      </c>
      <c r="B20" s="145">
        <v>116439</v>
      </c>
      <c r="C20" s="145">
        <v>11437</v>
      </c>
      <c r="H20" s="142">
        <v>2011</v>
      </c>
      <c r="I20" s="147">
        <v>116439</v>
      </c>
      <c r="J20" s="147">
        <v>11437</v>
      </c>
    </row>
    <row r="21" spans="1:10" x14ac:dyDescent="0.3">
      <c r="A21" s="139">
        <v>2012</v>
      </c>
      <c r="B21" s="145">
        <v>181431</v>
      </c>
      <c r="C21" s="145">
        <v>15872</v>
      </c>
      <c r="H21" s="142">
        <v>2012</v>
      </c>
      <c r="I21" s="147">
        <v>181431</v>
      </c>
      <c r="J21" s="147">
        <v>15872</v>
      </c>
    </row>
    <row r="22" spans="1:10" x14ac:dyDescent="0.3">
      <c r="A22" s="139">
        <v>2013</v>
      </c>
      <c r="B22" s="145">
        <v>213301</v>
      </c>
      <c r="C22" s="145">
        <v>20584</v>
      </c>
      <c r="H22" s="142">
        <v>2013</v>
      </c>
      <c r="I22" s="147">
        <v>213301</v>
      </c>
      <c r="J22" s="147">
        <v>20584</v>
      </c>
    </row>
    <row r="23" spans="1:10" x14ac:dyDescent="0.3">
      <c r="A23" s="139">
        <v>2014</v>
      </c>
      <c r="B23" s="145">
        <v>204757</v>
      </c>
      <c r="C23" s="145">
        <v>18765</v>
      </c>
      <c r="H23" s="142">
        <v>2014</v>
      </c>
      <c r="I23" s="147">
        <v>204757</v>
      </c>
      <c r="J23" s="147">
        <v>18765</v>
      </c>
    </row>
    <row r="24" spans="1:10" x14ac:dyDescent="0.3">
      <c r="A24" s="139">
        <v>2015</v>
      </c>
      <c r="B24" s="145">
        <v>214993</v>
      </c>
      <c r="C24" s="145">
        <v>18382</v>
      </c>
      <c r="H24" s="142">
        <v>2015</v>
      </c>
      <c r="I24" s="147">
        <v>214993</v>
      </c>
      <c r="J24" s="147">
        <v>18382</v>
      </c>
    </row>
    <row r="25" spans="1:10" x14ac:dyDescent="0.3">
      <c r="A25" s="139">
        <v>2016</v>
      </c>
      <c r="B25" s="145">
        <v>227994</v>
      </c>
      <c r="C25" s="145">
        <v>19139</v>
      </c>
      <c r="H25" s="142">
        <v>2016</v>
      </c>
      <c r="I25" s="147">
        <v>227994</v>
      </c>
      <c r="J25" s="147">
        <v>19139</v>
      </c>
    </row>
    <row r="26" spans="1:10" x14ac:dyDescent="0.3">
      <c r="A26" s="139">
        <v>2017</v>
      </c>
      <c r="B26" s="145">
        <v>248086</v>
      </c>
      <c r="C26" s="145">
        <v>21411</v>
      </c>
      <c r="H26" s="142">
        <v>2017</v>
      </c>
      <c r="I26" s="147">
        <v>248086</v>
      </c>
      <c r="J26" s="147">
        <v>21411</v>
      </c>
    </row>
    <row r="27" spans="1:10" ht="15" thickBot="1" x14ac:dyDescent="0.35">
      <c r="A27" s="139">
        <v>2018</v>
      </c>
      <c r="B27" s="145">
        <v>278483</v>
      </c>
      <c r="C27" s="145">
        <v>27101</v>
      </c>
      <c r="H27" s="142">
        <v>2018</v>
      </c>
      <c r="I27" s="151">
        <v>278483</v>
      </c>
      <c r="J27" s="151">
        <v>27100</v>
      </c>
    </row>
    <row r="28" spans="1:10" x14ac:dyDescent="0.3">
      <c r="A28" s="139">
        <v>2019</v>
      </c>
      <c r="B28" s="145">
        <v>260179</v>
      </c>
      <c r="C28" s="145">
        <v>23743</v>
      </c>
      <c r="H28" s="57"/>
      <c r="I28" s="57"/>
      <c r="J28" s="57"/>
    </row>
    <row r="29" spans="1:10" x14ac:dyDescent="0.3">
      <c r="A29" s="139">
        <v>2020</v>
      </c>
      <c r="B29" s="145">
        <v>273941</v>
      </c>
      <c r="C29" s="145">
        <v>24899</v>
      </c>
    </row>
    <row r="30" spans="1:10" ht="15" thickBot="1" x14ac:dyDescent="0.35">
      <c r="A30" s="139">
        <v>2021</v>
      </c>
      <c r="B30" s="152">
        <v>281279</v>
      </c>
      <c r="C30" s="152">
        <v>26533</v>
      </c>
    </row>
  </sheetData>
  <mergeCells count="2">
    <mergeCell ref="A6:C6"/>
    <mergeCell ref="H6:J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C58B8-3F6D-44B2-A4A3-C1FC19B57E27}">
  <sheetPr>
    <tabColor theme="4" tint="0.79998168889431442"/>
  </sheetPr>
  <dimension ref="A1:P15"/>
  <sheetViews>
    <sheetView workbookViewId="0">
      <selection activeCell="L1" sqref="L1:S1048576"/>
    </sheetView>
  </sheetViews>
  <sheetFormatPr defaultRowHeight="14.4" x14ac:dyDescent="0.3"/>
  <cols>
    <col min="1" max="1" width="14.21875" customWidth="1"/>
    <col min="2" max="2" width="12" bestFit="1" customWidth="1"/>
    <col min="9" max="9" width="14.33203125" customWidth="1"/>
  </cols>
  <sheetData>
    <row r="1" spans="1:12" x14ac:dyDescent="0.3">
      <c r="A1" s="45" t="s">
        <v>159</v>
      </c>
      <c r="B1" t="s">
        <v>160</v>
      </c>
      <c r="L1" s="154"/>
    </row>
    <row r="2" spans="1:12" x14ac:dyDescent="0.3">
      <c r="A2" s="45" t="s">
        <v>161</v>
      </c>
      <c r="B2" t="s">
        <v>162</v>
      </c>
      <c r="L2" s="154"/>
    </row>
    <row r="3" spans="1:12" x14ac:dyDescent="0.3">
      <c r="L3" s="154"/>
    </row>
    <row r="4" spans="1:12" ht="15" thickBot="1" x14ac:dyDescent="0.35">
      <c r="A4" s="2"/>
      <c r="B4" s="25" t="s">
        <v>163</v>
      </c>
      <c r="C4" s="2"/>
    </row>
    <row r="5" spans="1:12" x14ac:dyDescent="0.3">
      <c r="A5" s="2"/>
      <c r="B5" s="155" t="s">
        <v>164</v>
      </c>
      <c r="C5" s="156" t="s">
        <v>165</v>
      </c>
    </row>
    <row r="6" spans="1:12" x14ac:dyDescent="0.3">
      <c r="A6" s="157">
        <v>2012</v>
      </c>
      <c r="B6" s="158">
        <v>1123</v>
      </c>
      <c r="C6" s="159">
        <v>128000</v>
      </c>
    </row>
    <row r="7" spans="1:12" x14ac:dyDescent="0.3">
      <c r="A7" s="157">
        <v>2013</v>
      </c>
      <c r="B7" s="158">
        <v>6752</v>
      </c>
      <c r="C7" s="159">
        <v>218864</v>
      </c>
    </row>
    <row r="8" spans="1:12" x14ac:dyDescent="0.3">
      <c r="A8" s="157">
        <v>2014</v>
      </c>
      <c r="B8" s="158">
        <v>7593</v>
      </c>
      <c r="C8" s="159">
        <v>146860</v>
      </c>
    </row>
    <row r="9" spans="1:12" x14ac:dyDescent="0.3">
      <c r="A9" s="157">
        <v>2015</v>
      </c>
      <c r="B9" s="158">
        <v>15040</v>
      </c>
      <c r="C9" s="159">
        <v>190180</v>
      </c>
    </row>
    <row r="10" spans="1:12" x14ac:dyDescent="0.3">
      <c r="A10" s="157">
        <v>2016</v>
      </c>
      <c r="B10" s="158">
        <v>21204</v>
      </c>
      <c r="C10" s="159">
        <v>206583</v>
      </c>
    </row>
    <row r="11" spans="1:12" x14ac:dyDescent="0.3">
      <c r="A11" s="157">
        <v>2017</v>
      </c>
      <c r="B11" s="158">
        <v>24511</v>
      </c>
      <c r="C11" s="159">
        <v>227840</v>
      </c>
    </row>
    <row r="12" spans="1:12" x14ac:dyDescent="0.3">
      <c r="A12" s="157">
        <v>2018</v>
      </c>
      <c r="B12" s="158">
        <v>29129</v>
      </c>
      <c r="C12" s="159">
        <v>236116</v>
      </c>
    </row>
    <row r="13" spans="1:12" x14ac:dyDescent="0.3">
      <c r="A13" s="2">
        <v>2019</v>
      </c>
      <c r="B13" s="158">
        <v>23378</v>
      </c>
      <c r="C13" s="159">
        <v>241616</v>
      </c>
    </row>
    <row r="14" spans="1:12" x14ac:dyDescent="0.3">
      <c r="A14" s="2">
        <v>2020</v>
      </c>
      <c r="B14" s="158">
        <v>16820</v>
      </c>
      <c r="C14" s="159">
        <v>299000</v>
      </c>
    </row>
    <row r="15" spans="1:12" ht="15" thickBot="1" x14ac:dyDescent="0.35">
      <c r="A15" s="2">
        <v>2021</v>
      </c>
      <c r="B15" s="160">
        <v>24874</v>
      </c>
      <c r="C15" s="161">
        <v>311806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65671-21BB-4D16-87BA-DEDB99C25A54}">
  <sheetPr>
    <tabColor theme="4" tint="0.79998168889431442"/>
  </sheetPr>
  <dimension ref="A1:V37"/>
  <sheetViews>
    <sheetView zoomScale="80" zoomScaleNormal="80" workbookViewId="0">
      <selection activeCell="I11" sqref="I11"/>
    </sheetView>
  </sheetViews>
  <sheetFormatPr defaultRowHeight="14.4" x14ac:dyDescent="0.3"/>
  <cols>
    <col min="1" max="1" width="8.88671875" style="163"/>
    <col min="2" max="2" width="16.44140625" customWidth="1"/>
    <col min="3" max="5" width="8.88671875" customWidth="1"/>
    <col min="6" max="6" width="11.44140625" customWidth="1"/>
    <col min="7" max="7" width="12.21875" customWidth="1"/>
    <col min="8" max="16" width="8.88671875" customWidth="1"/>
    <col min="17" max="19" width="9" bestFit="1" customWidth="1"/>
    <col min="20" max="21" width="9.109375" bestFit="1" customWidth="1"/>
    <col min="22" max="22" width="9" bestFit="1" customWidth="1"/>
    <col min="29" max="29" width="11.5546875" customWidth="1"/>
    <col min="30" max="30" width="11.6640625" customWidth="1"/>
    <col min="31" max="31" width="14.109375" customWidth="1"/>
  </cols>
  <sheetData>
    <row r="1" spans="1:7" x14ac:dyDescent="0.3">
      <c r="A1" s="162" t="s">
        <v>17</v>
      </c>
      <c r="B1" t="s">
        <v>155</v>
      </c>
    </row>
    <row r="2" spans="1:7" x14ac:dyDescent="0.3">
      <c r="A2" s="162" t="s">
        <v>19</v>
      </c>
      <c r="B2" t="s">
        <v>37</v>
      </c>
    </row>
    <row r="4" spans="1:7" x14ac:dyDescent="0.3">
      <c r="A4" s="164" t="s">
        <v>9</v>
      </c>
      <c r="B4" s="44"/>
      <c r="C4" s="44"/>
      <c r="D4" s="44"/>
      <c r="E4" s="44"/>
      <c r="F4" s="44"/>
      <c r="G4" s="44"/>
    </row>
    <row r="6" spans="1:7" x14ac:dyDescent="0.3">
      <c r="A6" s="267" t="s">
        <v>166</v>
      </c>
      <c r="B6" s="267"/>
      <c r="C6" s="267"/>
      <c r="D6" s="267"/>
      <c r="E6" s="267"/>
      <c r="F6" s="267"/>
    </row>
    <row r="7" spans="1:7" ht="15.6" x14ac:dyDescent="0.3">
      <c r="A7" s="165" t="s">
        <v>29</v>
      </c>
      <c r="B7" s="166" t="s">
        <v>167</v>
      </c>
      <c r="C7" s="166" t="s">
        <v>168</v>
      </c>
      <c r="D7" s="166" t="s">
        <v>169</v>
      </c>
      <c r="E7" s="166" t="s">
        <v>170</v>
      </c>
      <c r="F7" s="167" t="s">
        <v>171</v>
      </c>
      <c r="G7" s="167" t="s">
        <v>172</v>
      </c>
    </row>
    <row r="8" spans="1:7" x14ac:dyDescent="0.3">
      <c r="A8" s="168" t="s">
        <v>173</v>
      </c>
      <c r="B8" s="169">
        <v>0</v>
      </c>
      <c r="C8" s="169">
        <v>0</v>
      </c>
      <c r="D8" s="169">
        <v>0</v>
      </c>
      <c r="E8" s="170">
        <v>16</v>
      </c>
      <c r="F8" s="171">
        <v>16</v>
      </c>
    </row>
    <row r="9" spans="1:7" x14ac:dyDescent="0.3">
      <c r="A9" s="168" t="s">
        <v>174</v>
      </c>
      <c r="B9" s="169">
        <v>0</v>
      </c>
      <c r="C9" s="169">
        <v>0</v>
      </c>
      <c r="D9" s="169">
        <v>0</v>
      </c>
      <c r="E9" s="170">
        <v>39</v>
      </c>
      <c r="F9" s="171">
        <v>39</v>
      </c>
      <c r="G9" s="172">
        <v>55</v>
      </c>
    </row>
    <row r="10" spans="1:7" x14ac:dyDescent="0.3">
      <c r="A10" s="168" t="s">
        <v>175</v>
      </c>
      <c r="B10" s="169">
        <v>0</v>
      </c>
      <c r="C10" s="169">
        <v>0</v>
      </c>
      <c r="D10" s="169">
        <v>0</v>
      </c>
      <c r="E10" s="170">
        <v>447</v>
      </c>
      <c r="F10" s="171">
        <v>447</v>
      </c>
      <c r="G10" s="172">
        <v>502</v>
      </c>
    </row>
    <row r="11" spans="1:7" x14ac:dyDescent="0.3">
      <c r="A11" s="168" t="s">
        <v>176</v>
      </c>
      <c r="B11" s="169">
        <v>0</v>
      </c>
      <c r="C11" s="169">
        <v>0</v>
      </c>
      <c r="D11" s="169">
        <v>0</v>
      </c>
      <c r="E11" s="170">
        <v>1699</v>
      </c>
      <c r="F11" s="171">
        <v>1699</v>
      </c>
      <c r="G11" s="172">
        <v>2201</v>
      </c>
    </row>
    <row r="12" spans="1:7" x14ac:dyDescent="0.3">
      <c r="A12" s="168" t="s">
        <v>177</v>
      </c>
      <c r="B12" s="169">
        <v>0</v>
      </c>
      <c r="C12" s="169">
        <v>0</v>
      </c>
      <c r="D12" s="169">
        <v>0</v>
      </c>
      <c r="E12" s="170">
        <v>5531</v>
      </c>
      <c r="F12" s="171">
        <v>5531</v>
      </c>
      <c r="G12" s="172">
        <v>7732</v>
      </c>
    </row>
    <row r="13" spans="1:7" x14ac:dyDescent="0.3">
      <c r="A13" s="168" t="s">
        <v>178</v>
      </c>
      <c r="B13" s="169">
        <v>55</v>
      </c>
      <c r="C13" s="169">
        <v>0</v>
      </c>
      <c r="D13" s="169">
        <v>0</v>
      </c>
      <c r="E13" s="170">
        <v>8437</v>
      </c>
      <c r="F13" s="171">
        <v>8492</v>
      </c>
      <c r="G13" s="172">
        <v>16224</v>
      </c>
    </row>
    <row r="14" spans="1:7" x14ac:dyDescent="0.3">
      <c r="A14" s="168" t="s">
        <v>179</v>
      </c>
      <c r="B14" s="169">
        <v>48</v>
      </c>
      <c r="C14" s="169">
        <v>0</v>
      </c>
      <c r="D14" s="169">
        <v>0</v>
      </c>
      <c r="E14" s="170">
        <v>13883</v>
      </c>
      <c r="F14" s="171">
        <v>13931</v>
      </c>
      <c r="G14" s="172">
        <v>30155</v>
      </c>
    </row>
    <row r="15" spans="1:7" x14ac:dyDescent="0.3">
      <c r="A15" s="168" t="s">
        <v>180</v>
      </c>
      <c r="B15" s="169">
        <v>1016</v>
      </c>
      <c r="C15" s="169">
        <v>0</v>
      </c>
      <c r="D15" s="169">
        <v>0</v>
      </c>
      <c r="E15" s="170">
        <v>26377</v>
      </c>
      <c r="F15" s="171">
        <v>27393</v>
      </c>
      <c r="G15" s="172">
        <v>57548</v>
      </c>
    </row>
    <row r="16" spans="1:7" x14ac:dyDescent="0.3">
      <c r="A16" s="168" t="s">
        <v>181</v>
      </c>
      <c r="B16" s="169">
        <v>3166</v>
      </c>
      <c r="C16" s="169">
        <v>0</v>
      </c>
      <c r="D16" s="169">
        <v>812</v>
      </c>
      <c r="E16" s="170">
        <v>59729</v>
      </c>
      <c r="F16" s="171">
        <v>63707</v>
      </c>
      <c r="G16" s="172">
        <v>121255</v>
      </c>
    </row>
    <row r="17" spans="1:7" x14ac:dyDescent="0.3">
      <c r="A17" s="168" t="s">
        <v>182</v>
      </c>
      <c r="B17" s="169">
        <v>3314</v>
      </c>
      <c r="C17" s="169">
        <v>0</v>
      </c>
      <c r="D17" s="169">
        <v>3849</v>
      </c>
      <c r="E17" s="170">
        <v>104159</v>
      </c>
      <c r="F17" s="171">
        <v>111322</v>
      </c>
      <c r="G17" s="172">
        <v>232577</v>
      </c>
    </row>
    <row r="18" spans="1:7" x14ac:dyDescent="0.3">
      <c r="A18" s="168" t="s">
        <v>183</v>
      </c>
      <c r="B18" s="169">
        <v>3602</v>
      </c>
      <c r="C18" s="169">
        <v>0</v>
      </c>
      <c r="D18" s="169">
        <v>9319</v>
      </c>
      <c r="E18" s="170">
        <v>120019</v>
      </c>
      <c r="F18" s="171">
        <v>132940</v>
      </c>
      <c r="G18" s="172">
        <v>365517</v>
      </c>
    </row>
    <row r="19" spans="1:7" x14ac:dyDescent="0.3">
      <c r="A19" s="168" t="s">
        <v>184</v>
      </c>
      <c r="B19" s="169">
        <v>3647</v>
      </c>
      <c r="C19" s="169">
        <v>0</v>
      </c>
      <c r="D19" s="169">
        <v>9961</v>
      </c>
      <c r="E19" s="170">
        <v>149633</v>
      </c>
      <c r="F19" s="171">
        <v>163241</v>
      </c>
      <c r="G19" s="172">
        <v>528758</v>
      </c>
    </row>
    <row r="20" spans="1:7" x14ac:dyDescent="0.3">
      <c r="A20" s="168" t="s">
        <v>185</v>
      </c>
      <c r="B20" s="169">
        <v>5170</v>
      </c>
      <c r="C20" s="169">
        <v>54</v>
      </c>
      <c r="D20" s="169">
        <v>11077</v>
      </c>
      <c r="E20" s="170">
        <v>172581</v>
      </c>
      <c r="F20" s="171">
        <v>188882</v>
      </c>
      <c r="G20" s="172">
        <v>717640</v>
      </c>
    </row>
    <row r="21" spans="1:7" ht="15" thickBot="1" x14ac:dyDescent="0.35">
      <c r="A21" s="168" t="s">
        <v>186</v>
      </c>
      <c r="B21" s="169">
        <v>6072</v>
      </c>
      <c r="C21" s="169">
        <v>78</v>
      </c>
      <c r="D21" s="169">
        <v>8131</v>
      </c>
      <c r="E21" s="170">
        <v>107300</v>
      </c>
      <c r="F21" s="171">
        <v>121581</v>
      </c>
      <c r="G21" s="172">
        <v>839221</v>
      </c>
    </row>
    <row r="22" spans="1:7" x14ac:dyDescent="0.3">
      <c r="A22" s="168" t="s">
        <v>187</v>
      </c>
      <c r="B22" s="169">
        <v>6896</v>
      </c>
      <c r="C22" s="169">
        <v>189</v>
      </c>
      <c r="D22" s="169">
        <v>4790</v>
      </c>
      <c r="E22" s="170">
        <v>98180</v>
      </c>
      <c r="F22" s="173">
        <v>110055</v>
      </c>
      <c r="G22" s="174">
        <v>949276</v>
      </c>
    </row>
    <row r="23" spans="1:7" x14ac:dyDescent="0.3">
      <c r="A23" s="168" t="s">
        <v>188</v>
      </c>
      <c r="B23" s="169">
        <v>4684</v>
      </c>
      <c r="C23" s="169">
        <v>426</v>
      </c>
      <c r="D23" s="169">
        <v>6077</v>
      </c>
      <c r="E23" s="170">
        <v>96018</v>
      </c>
      <c r="F23" s="173">
        <v>107205</v>
      </c>
      <c r="G23" s="175">
        <v>1056481</v>
      </c>
    </row>
    <row r="24" spans="1:7" x14ac:dyDescent="0.3">
      <c r="A24" s="168" t="s">
        <v>189</v>
      </c>
      <c r="B24" s="169">
        <v>4101</v>
      </c>
      <c r="C24" s="169">
        <v>3101</v>
      </c>
      <c r="D24" s="169">
        <v>12770</v>
      </c>
      <c r="E24" s="170">
        <v>115509</v>
      </c>
      <c r="F24" s="173">
        <v>135481</v>
      </c>
      <c r="G24" s="175">
        <v>1191962</v>
      </c>
    </row>
    <row r="25" spans="1:7" x14ac:dyDescent="0.3">
      <c r="A25" s="168" t="s">
        <v>190</v>
      </c>
      <c r="B25" s="169">
        <v>5415</v>
      </c>
      <c r="C25" s="169">
        <v>2342</v>
      </c>
      <c r="D25" s="169">
        <v>16775</v>
      </c>
      <c r="E25" s="170">
        <v>105961</v>
      </c>
      <c r="F25" s="173">
        <v>130493</v>
      </c>
      <c r="G25" s="175">
        <v>1322455</v>
      </c>
    </row>
    <row r="26" spans="1:7" x14ac:dyDescent="0.3">
      <c r="A26" s="168" t="s">
        <v>191</v>
      </c>
      <c r="B26" s="169">
        <v>3959</v>
      </c>
      <c r="C26" s="169">
        <v>1322</v>
      </c>
      <c r="D26" s="169">
        <v>15714</v>
      </c>
      <c r="E26" s="170">
        <v>80960</v>
      </c>
      <c r="F26" s="173">
        <v>101955</v>
      </c>
      <c r="G26" s="175">
        <v>1424410</v>
      </c>
    </row>
    <row r="27" spans="1:7" x14ac:dyDescent="0.3">
      <c r="A27" s="168" t="s">
        <v>192</v>
      </c>
      <c r="B27" s="169">
        <v>6531</v>
      </c>
      <c r="C27" s="169">
        <v>2836</v>
      </c>
      <c r="D27" s="169">
        <v>7338</v>
      </c>
      <c r="E27" s="170">
        <v>77933</v>
      </c>
      <c r="F27" s="173">
        <v>94638</v>
      </c>
      <c r="G27" s="175">
        <v>1519048</v>
      </c>
    </row>
    <row r="28" spans="1:7" x14ac:dyDescent="0.3">
      <c r="A28" s="168" t="s">
        <v>193</v>
      </c>
      <c r="B28" s="169">
        <v>5866</v>
      </c>
      <c r="C28" s="169">
        <v>2001</v>
      </c>
      <c r="D28" s="169">
        <v>7177</v>
      </c>
      <c r="E28" s="170">
        <v>74770</v>
      </c>
      <c r="F28" s="173">
        <v>89814</v>
      </c>
      <c r="G28" s="175">
        <v>1608862</v>
      </c>
    </row>
    <row r="29" spans="1:7" x14ac:dyDescent="0.3">
      <c r="A29" s="168" t="s">
        <v>194</v>
      </c>
      <c r="B29" s="169">
        <v>6371</v>
      </c>
      <c r="C29" s="169">
        <v>5313</v>
      </c>
      <c r="D29" s="169">
        <v>10467</v>
      </c>
      <c r="E29" s="170">
        <v>67054</v>
      </c>
      <c r="F29" s="173">
        <v>89205</v>
      </c>
      <c r="G29" s="175">
        <v>1698067</v>
      </c>
    </row>
    <row r="30" spans="1:7" x14ac:dyDescent="0.3">
      <c r="A30" s="168" t="s">
        <v>195</v>
      </c>
      <c r="B30" s="169">
        <v>10688</v>
      </c>
      <c r="C30" s="169">
        <v>3677</v>
      </c>
      <c r="D30" s="169">
        <v>9736</v>
      </c>
      <c r="E30" s="170">
        <v>73083</v>
      </c>
      <c r="F30" s="173">
        <v>97184</v>
      </c>
      <c r="G30" s="175">
        <v>1795251</v>
      </c>
    </row>
    <row r="31" spans="1:7" x14ac:dyDescent="0.3">
      <c r="A31" s="168" t="s">
        <v>196</v>
      </c>
      <c r="B31" s="169">
        <v>4541</v>
      </c>
      <c r="C31" s="169">
        <v>5954</v>
      </c>
      <c r="D31" s="169">
        <v>12083</v>
      </c>
      <c r="E31" s="170">
        <v>81543</v>
      </c>
      <c r="F31" s="173">
        <v>104121</v>
      </c>
      <c r="G31" s="175">
        <v>1899372</v>
      </c>
    </row>
    <row r="32" spans="1:7" x14ac:dyDescent="0.3">
      <c r="A32" s="168" t="s">
        <v>197</v>
      </c>
      <c r="B32" s="169">
        <v>6270</v>
      </c>
      <c r="C32" s="169">
        <v>2656</v>
      </c>
      <c r="D32" s="169">
        <v>12997</v>
      </c>
      <c r="E32" s="170">
        <v>77768</v>
      </c>
      <c r="F32" s="173">
        <v>99691</v>
      </c>
      <c r="G32" s="175">
        <v>1999063</v>
      </c>
    </row>
    <row r="33" spans="1:22" x14ac:dyDescent="0.3">
      <c r="A33" s="168">
        <v>2019</v>
      </c>
      <c r="B33" s="169">
        <v>6684</v>
      </c>
      <c r="C33" s="169">
        <v>2907</v>
      </c>
      <c r="D33" s="169">
        <v>12194</v>
      </c>
      <c r="E33" s="170">
        <v>73472</v>
      </c>
      <c r="F33" s="173">
        <v>95257</v>
      </c>
      <c r="G33" s="175">
        <v>2094320</v>
      </c>
    </row>
    <row r="34" spans="1:22" x14ac:dyDescent="0.3">
      <c r="A34" s="168">
        <v>2020</v>
      </c>
      <c r="B34" s="169">
        <v>22482</v>
      </c>
      <c r="C34" s="169">
        <v>5332</v>
      </c>
      <c r="D34" s="169">
        <v>17634</v>
      </c>
      <c r="E34" s="170">
        <v>76176</v>
      </c>
      <c r="F34" s="173">
        <v>121624</v>
      </c>
      <c r="G34" s="175">
        <v>2215944</v>
      </c>
      <c r="P34" s="176"/>
      <c r="Q34" s="177"/>
      <c r="R34" s="177"/>
      <c r="S34" s="177"/>
      <c r="T34" s="177"/>
      <c r="U34" s="177"/>
      <c r="V34" s="57"/>
    </row>
    <row r="35" spans="1:22" ht="15" thickBot="1" x14ac:dyDescent="0.35">
      <c r="A35" s="178">
        <v>2021</v>
      </c>
      <c r="B35" s="179">
        <v>21685</v>
      </c>
      <c r="C35" s="179">
        <v>2532</v>
      </c>
      <c r="D35" s="179">
        <v>27806</v>
      </c>
      <c r="E35" s="180">
        <v>71896</v>
      </c>
      <c r="F35" s="181">
        <v>123919</v>
      </c>
      <c r="G35" s="182">
        <v>2339863</v>
      </c>
    </row>
    <row r="36" spans="1:22" ht="15" thickTop="1" x14ac:dyDescent="0.3">
      <c r="A36" s="168"/>
      <c r="B36" s="172">
        <v>142263</v>
      </c>
      <c r="C36" s="172">
        <v>40720</v>
      </c>
      <c r="D36" s="172">
        <v>216707</v>
      </c>
      <c r="E36" s="183">
        <v>1940173</v>
      </c>
      <c r="F36" s="184">
        <v>2339863</v>
      </c>
      <c r="G36" s="172"/>
    </row>
    <row r="37" spans="1:22" x14ac:dyDescent="0.3">
      <c r="A37" s="163" t="s">
        <v>198</v>
      </c>
    </row>
  </sheetData>
  <mergeCells count="1">
    <mergeCell ref="A6:F6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77675-403F-444A-8446-156F2C2ACD0D}">
  <sheetPr>
    <tabColor theme="4" tint="0.79998168889431442"/>
  </sheetPr>
  <dimension ref="A1:U8"/>
  <sheetViews>
    <sheetView workbookViewId="0">
      <selection activeCell="K25" sqref="K25"/>
    </sheetView>
  </sheetViews>
  <sheetFormatPr defaultRowHeight="14.4" x14ac:dyDescent="0.3"/>
  <cols>
    <col min="2" max="2" width="9" bestFit="1" customWidth="1"/>
    <col min="3" max="4" width="9.109375" bestFit="1" customWidth="1"/>
    <col min="5" max="9" width="10.109375" bestFit="1" customWidth="1"/>
    <col min="10" max="20" width="11.109375" bestFit="1" customWidth="1"/>
    <col min="21" max="21" width="12.5546875" bestFit="1" customWidth="1"/>
  </cols>
  <sheetData>
    <row r="1" spans="1:21" x14ac:dyDescent="0.3">
      <c r="A1" s="162" t="s">
        <v>17</v>
      </c>
      <c r="B1" t="s">
        <v>155</v>
      </c>
    </row>
    <row r="2" spans="1:21" x14ac:dyDescent="0.3">
      <c r="A2" s="162" t="s">
        <v>19</v>
      </c>
      <c r="B2" t="s">
        <v>37</v>
      </c>
    </row>
    <row r="4" spans="1:21" x14ac:dyDescent="0.3">
      <c r="A4" s="96" t="s">
        <v>121</v>
      </c>
      <c r="B4" s="96"/>
      <c r="C4" s="96"/>
      <c r="D4" s="96"/>
      <c r="E4" s="96"/>
      <c r="F4" s="96"/>
      <c r="G4" s="96"/>
      <c r="H4" s="96"/>
    </row>
    <row r="6" spans="1:21" x14ac:dyDescent="0.3">
      <c r="B6" s="45">
        <v>2002</v>
      </c>
      <c r="C6" s="45">
        <v>2003</v>
      </c>
      <c r="D6" s="45">
        <v>2004</v>
      </c>
      <c r="E6" s="45">
        <v>2005</v>
      </c>
      <c r="F6" s="45">
        <v>2006</v>
      </c>
      <c r="G6" s="45">
        <v>2007</v>
      </c>
      <c r="H6" s="45">
        <v>2008</v>
      </c>
      <c r="I6" s="45">
        <v>2009</v>
      </c>
      <c r="J6" s="45">
        <v>2010</v>
      </c>
      <c r="K6" s="45">
        <v>2011</v>
      </c>
      <c r="L6" s="45">
        <v>2012</v>
      </c>
      <c r="M6" s="45">
        <v>2013</v>
      </c>
      <c r="N6" s="45">
        <v>2014</v>
      </c>
      <c r="O6" s="45">
        <v>2015</v>
      </c>
      <c r="P6" s="45">
        <v>2016</v>
      </c>
      <c r="Q6" s="45">
        <v>2017</v>
      </c>
      <c r="R6" s="45">
        <v>2018</v>
      </c>
      <c r="S6" s="45">
        <v>2019</v>
      </c>
      <c r="T6" s="45">
        <v>2020</v>
      </c>
      <c r="U6" s="45">
        <v>2021</v>
      </c>
    </row>
    <row r="7" spans="1:21" ht="15" thickBot="1" x14ac:dyDescent="0.35">
      <c r="A7" t="s">
        <v>199</v>
      </c>
      <c r="B7" s="95">
        <v>531</v>
      </c>
      <c r="C7" s="95">
        <v>3304</v>
      </c>
      <c r="D7" s="95">
        <v>4825</v>
      </c>
      <c r="E7" s="95">
        <v>6990</v>
      </c>
      <c r="F7" s="95">
        <v>12651</v>
      </c>
      <c r="G7" s="95">
        <v>11646</v>
      </c>
      <c r="H7" s="95">
        <v>12578</v>
      </c>
      <c r="I7" s="95">
        <v>23291</v>
      </c>
      <c r="J7" s="95">
        <v>40433</v>
      </c>
      <c r="K7" s="95">
        <v>61844</v>
      </c>
      <c r="L7" s="95">
        <v>77900</v>
      </c>
      <c r="M7" s="95">
        <v>80453</v>
      </c>
      <c r="N7" s="95">
        <v>93365</v>
      </c>
      <c r="O7" s="95">
        <v>88759</v>
      </c>
      <c r="P7" s="95">
        <v>80939</v>
      </c>
      <c r="Q7" s="95">
        <v>90487</v>
      </c>
      <c r="R7" s="95">
        <v>85428</v>
      </c>
      <c r="S7" s="95">
        <v>103535</v>
      </c>
      <c r="T7" s="95">
        <v>72330</v>
      </c>
      <c r="U7" s="95">
        <v>124489</v>
      </c>
    </row>
    <row r="8" spans="1:21" ht="15" thickBot="1" x14ac:dyDescent="0.35">
      <c r="A8" t="s">
        <v>172</v>
      </c>
      <c r="B8" s="185">
        <v>531</v>
      </c>
      <c r="C8" s="186">
        <v>3835</v>
      </c>
      <c r="D8" s="186">
        <v>8660</v>
      </c>
      <c r="E8" s="186">
        <v>15650</v>
      </c>
      <c r="F8" s="186">
        <v>28301</v>
      </c>
      <c r="G8" s="186">
        <v>39947</v>
      </c>
      <c r="H8" s="186">
        <v>52525</v>
      </c>
      <c r="I8" s="186">
        <v>75816</v>
      </c>
      <c r="J8" s="186">
        <v>116249</v>
      </c>
      <c r="K8" s="186">
        <v>178093</v>
      </c>
      <c r="L8" s="186">
        <v>255993</v>
      </c>
      <c r="M8" s="186">
        <v>336446</v>
      </c>
      <c r="N8" s="186">
        <v>429811</v>
      </c>
      <c r="O8" s="186">
        <v>518570</v>
      </c>
      <c r="P8" s="186">
        <v>599509</v>
      </c>
      <c r="Q8" s="186">
        <v>689996</v>
      </c>
      <c r="R8" s="186">
        <v>775424</v>
      </c>
      <c r="S8" s="186">
        <v>878959</v>
      </c>
      <c r="T8" s="186">
        <v>951289</v>
      </c>
      <c r="U8" s="187">
        <v>1075778</v>
      </c>
    </row>
  </sheetData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7AAD0-07C2-4656-B542-35451199BD55}">
  <sheetPr>
    <tabColor theme="4" tint="0.79998168889431442"/>
  </sheetPr>
  <dimension ref="A1:Q28"/>
  <sheetViews>
    <sheetView topLeftCell="A21" workbookViewId="0">
      <selection activeCell="F42" sqref="F42"/>
    </sheetView>
  </sheetViews>
  <sheetFormatPr defaultRowHeight="14.4" x14ac:dyDescent="0.3"/>
  <cols>
    <col min="1" max="1" width="8.88671875" style="297"/>
    <col min="2" max="2" width="9.6640625" style="297" bestFit="1" customWidth="1"/>
    <col min="3" max="3" width="11.77734375" style="297" customWidth="1"/>
    <col min="4" max="4" width="13.5546875" style="297" customWidth="1"/>
    <col min="5" max="5" width="11.77734375" style="297" customWidth="1"/>
    <col min="6" max="6" width="13.77734375" style="297" customWidth="1"/>
    <col min="7" max="10" width="8.88671875" style="297"/>
    <col min="11" max="17" width="12.109375" style="297" hidden="1" customWidth="1"/>
    <col min="18" max="16384" width="8.88671875" style="297"/>
  </cols>
  <sheetData>
    <row r="1" spans="1:17" x14ac:dyDescent="0.3">
      <c r="A1" s="42" t="s">
        <v>17</v>
      </c>
      <c r="B1" s="297" t="s">
        <v>155</v>
      </c>
      <c r="K1" s="58" t="s">
        <v>17</v>
      </c>
      <c r="L1" s="57" t="s">
        <v>42</v>
      </c>
      <c r="M1" s="57"/>
      <c r="N1" s="57"/>
      <c r="O1" s="57"/>
      <c r="P1" s="57"/>
      <c r="Q1" s="57"/>
    </row>
    <row r="2" spans="1:17" x14ac:dyDescent="0.3">
      <c r="A2" s="42" t="s">
        <v>19</v>
      </c>
      <c r="B2" s="134" t="s">
        <v>37</v>
      </c>
      <c r="C2" s="298"/>
      <c r="D2" s="134"/>
      <c r="K2" s="58" t="s">
        <v>19</v>
      </c>
      <c r="L2" s="188" t="s">
        <v>200</v>
      </c>
      <c r="M2" s="188"/>
      <c r="N2" s="53"/>
      <c r="O2" s="57"/>
      <c r="P2" s="57"/>
      <c r="Q2" s="57"/>
    </row>
    <row r="3" spans="1:17" x14ac:dyDescent="0.3">
      <c r="A3" s="42"/>
      <c r="K3" s="58" t="s">
        <v>6</v>
      </c>
      <c r="L3" s="57" t="s">
        <v>201</v>
      </c>
      <c r="M3" s="57"/>
      <c r="N3" s="57"/>
      <c r="O3" s="57"/>
      <c r="P3" s="57"/>
      <c r="Q3" s="57"/>
    </row>
    <row r="4" spans="1:17" x14ac:dyDescent="0.3">
      <c r="K4" s="57"/>
      <c r="L4" s="57"/>
      <c r="M4" s="57"/>
      <c r="N4" s="57"/>
      <c r="O4" s="57"/>
      <c r="P4" s="57"/>
      <c r="Q4" s="57"/>
    </row>
    <row r="5" spans="1:17" x14ac:dyDescent="0.3">
      <c r="A5" s="299" t="s">
        <v>9</v>
      </c>
      <c r="B5" s="300"/>
      <c r="C5" s="300"/>
      <c r="D5" s="300"/>
      <c r="E5" s="300"/>
      <c r="F5" s="300"/>
      <c r="K5" s="60" t="s">
        <v>9</v>
      </c>
      <c r="L5" s="61"/>
      <c r="M5" s="61"/>
      <c r="N5" s="61"/>
      <c r="O5" s="61"/>
      <c r="P5" s="61"/>
      <c r="Q5" s="57"/>
    </row>
    <row r="6" spans="1:17" x14ac:dyDescent="0.3">
      <c r="B6" s="301"/>
      <c r="K6" s="57"/>
      <c r="L6" s="189"/>
      <c r="M6" s="57"/>
      <c r="N6" s="57"/>
      <c r="O6" s="57"/>
      <c r="P6" s="57"/>
      <c r="Q6" s="57"/>
    </row>
    <row r="7" spans="1:17" ht="58.2" thickBot="1" x14ac:dyDescent="0.35">
      <c r="A7" s="190"/>
      <c r="B7" s="302" t="s">
        <v>29</v>
      </c>
      <c r="C7" s="192" t="s">
        <v>202</v>
      </c>
      <c r="D7" s="192" t="s">
        <v>203</v>
      </c>
      <c r="E7" s="192" t="s">
        <v>204</v>
      </c>
      <c r="F7" s="192" t="s">
        <v>205</v>
      </c>
      <c r="K7" s="191"/>
      <c r="L7" s="303" t="s">
        <v>29</v>
      </c>
      <c r="M7" s="193" t="s">
        <v>202</v>
      </c>
      <c r="N7" s="193" t="s">
        <v>203</v>
      </c>
      <c r="O7" s="193" t="s">
        <v>204</v>
      </c>
      <c r="P7" s="193" t="s">
        <v>205</v>
      </c>
      <c r="Q7" s="57"/>
    </row>
    <row r="8" spans="1:17" x14ac:dyDescent="0.3">
      <c r="B8" s="304">
        <v>2010</v>
      </c>
      <c r="C8" s="305">
        <v>6775</v>
      </c>
      <c r="D8" s="306">
        <v>13757</v>
      </c>
      <c r="E8" s="307">
        <v>1359</v>
      </c>
      <c r="F8" s="306">
        <v>2288</v>
      </c>
      <c r="K8" s="57"/>
      <c r="L8" s="308">
        <v>2010</v>
      </c>
      <c r="M8" s="309">
        <v>6210</v>
      </c>
      <c r="N8" s="310">
        <v>12612</v>
      </c>
      <c r="O8" s="311">
        <v>1225</v>
      </c>
      <c r="P8" s="310">
        <v>2108</v>
      </c>
      <c r="Q8" s="57"/>
    </row>
    <row r="9" spans="1:17" x14ac:dyDescent="0.3">
      <c r="B9" s="304">
        <v>2011</v>
      </c>
      <c r="C9" s="305">
        <v>6015</v>
      </c>
      <c r="D9" s="312">
        <v>16444</v>
      </c>
      <c r="E9" s="307">
        <v>1233</v>
      </c>
      <c r="F9" s="312">
        <v>2643</v>
      </c>
      <c r="K9" s="57"/>
      <c r="L9" s="308">
        <v>2011</v>
      </c>
      <c r="M9" s="309">
        <v>7514</v>
      </c>
      <c r="N9" s="313">
        <v>16484</v>
      </c>
      <c r="O9" s="311">
        <v>1476</v>
      </c>
      <c r="P9" s="313">
        <v>2640</v>
      </c>
      <c r="Q9" s="57"/>
    </row>
    <row r="10" spans="1:17" x14ac:dyDescent="0.3">
      <c r="B10" s="304">
        <v>2012</v>
      </c>
      <c r="C10" s="305">
        <v>8286</v>
      </c>
      <c r="D10" s="312">
        <v>20367</v>
      </c>
      <c r="E10" s="307">
        <v>1557</v>
      </c>
      <c r="F10" s="312">
        <v>3126</v>
      </c>
      <c r="K10" s="57"/>
      <c r="L10" s="308">
        <v>2012</v>
      </c>
      <c r="M10" s="309">
        <v>8268</v>
      </c>
      <c r="N10" s="313">
        <v>20407</v>
      </c>
      <c r="O10" s="311">
        <v>1540</v>
      </c>
      <c r="P10" s="313">
        <v>3123</v>
      </c>
      <c r="Q10" s="57"/>
    </row>
    <row r="11" spans="1:17" x14ac:dyDescent="0.3">
      <c r="B11" s="304">
        <v>2013</v>
      </c>
      <c r="C11" s="305">
        <v>6930</v>
      </c>
      <c r="D11" s="312">
        <v>23097</v>
      </c>
      <c r="E11" s="307">
        <v>1425</v>
      </c>
      <c r="F11" s="312">
        <v>3462</v>
      </c>
      <c r="K11" s="57"/>
      <c r="L11" s="308">
        <v>2013</v>
      </c>
      <c r="M11" s="309">
        <v>6249</v>
      </c>
      <c r="N11" s="313">
        <v>22984</v>
      </c>
      <c r="O11" s="311">
        <v>1260</v>
      </c>
      <c r="P11" s="313">
        <v>3441</v>
      </c>
      <c r="Q11" s="57"/>
    </row>
    <row r="12" spans="1:17" x14ac:dyDescent="0.3">
      <c r="B12" s="304">
        <v>2014</v>
      </c>
      <c r="C12" s="305">
        <v>6893</v>
      </c>
      <c r="D12" s="312">
        <v>25443</v>
      </c>
      <c r="E12" s="307">
        <v>1429</v>
      </c>
      <c r="F12" s="312">
        <v>3762</v>
      </c>
      <c r="K12" s="57"/>
      <c r="L12" s="308">
        <v>2014</v>
      </c>
      <c r="M12" s="309">
        <v>6628</v>
      </c>
      <c r="N12" s="313">
        <v>25340</v>
      </c>
      <c r="O12" s="311">
        <v>1333</v>
      </c>
      <c r="P12" s="313">
        <v>3736</v>
      </c>
      <c r="Q12" s="57"/>
    </row>
    <row r="13" spans="1:17" x14ac:dyDescent="0.3">
      <c r="B13" s="304">
        <v>2015</v>
      </c>
      <c r="C13" s="305">
        <v>7062</v>
      </c>
      <c r="D13" s="312">
        <v>27519</v>
      </c>
      <c r="E13" s="307">
        <v>1563</v>
      </c>
      <c r="F13" s="312">
        <v>4055</v>
      </c>
      <c r="K13" s="57"/>
      <c r="L13" s="308">
        <v>2015</v>
      </c>
      <c r="M13" s="309">
        <v>7389</v>
      </c>
      <c r="N13" s="313">
        <v>27570</v>
      </c>
      <c r="O13" s="311">
        <v>1613</v>
      </c>
      <c r="P13" s="313">
        <v>4048</v>
      </c>
      <c r="Q13" s="57"/>
    </row>
    <row r="14" spans="1:17" x14ac:dyDescent="0.3">
      <c r="B14" s="304">
        <v>2016</v>
      </c>
      <c r="C14" s="305">
        <v>7578</v>
      </c>
      <c r="D14" s="312">
        <v>29540</v>
      </c>
      <c r="E14" s="307">
        <v>1677</v>
      </c>
      <c r="F14" s="312">
        <v>4343</v>
      </c>
      <c r="K14" s="57"/>
      <c r="L14" s="308">
        <v>2016</v>
      </c>
      <c r="M14" s="309">
        <v>7508</v>
      </c>
      <c r="N14" s="313">
        <v>29554</v>
      </c>
      <c r="O14" s="311">
        <v>1655</v>
      </c>
      <c r="P14" s="313">
        <v>4325</v>
      </c>
      <c r="Q14" s="57"/>
    </row>
    <row r="15" spans="1:17" x14ac:dyDescent="0.3">
      <c r="B15" s="304">
        <v>2017</v>
      </c>
      <c r="C15" s="305">
        <v>9554</v>
      </c>
      <c r="D15" s="312">
        <v>32625</v>
      </c>
      <c r="E15" s="314">
        <v>2002</v>
      </c>
      <c r="F15" s="312">
        <v>4761</v>
      </c>
      <c r="K15" s="57"/>
      <c r="L15" s="308">
        <v>2017</v>
      </c>
      <c r="M15" s="309">
        <v>9554</v>
      </c>
      <c r="N15" s="313">
        <v>32639</v>
      </c>
      <c r="O15" s="315">
        <v>1855</v>
      </c>
      <c r="P15" s="316">
        <v>4714</v>
      </c>
      <c r="Q15" s="57"/>
    </row>
    <row r="16" spans="1:17" ht="15" thickBot="1" x14ac:dyDescent="0.35">
      <c r="B16" s="304" t="s">
        <v>206</v>
      </c>
      <c r="C16" s="305">
        <v>9165</v>
      </c>
      <c r="D16" s="312">
        <v>34949</v>
      </c>
      <c r="E16" s="314">
        <v>2062</v>
      </c>
      <c r="F16" s="312">
        <v>5100</v>
      </c>
      <c r="K16" s="57"/>
      <c r="L16" s="308" t="s">
        <v>206</v>
      </c>
      <c r="M16" s="309">
        <v>8450</v>
      </c>
      <c r="N16" s="317">
        <v>34791</v>
      </c>
      <c r="O16" s="315">
        <v>1991</v>
      </c>
      <c r="P16" s="318">
        <v>5076</v>
      </c>
      <c r="Q16" s="57"/>
    </row>
    <row r="17" spans="2:17" x14ac:dyDescent="0.3">
      <c r="B17" s="304">
        <v>2019</v>
      </c>
      <c r="C17" s="305">
        <v>5709</v>
      </c>
      <c r="D17" s="312">
        <v>35997</v>
      </c>
      <c r="E17" s="307">
        <v>1369</v>
      </c>
      <c r="F17" s="312">
        <v>5283</v>
      </c>
      <c r="K17" s="57"/>
      <c r="L17" s="319" t="s">
        <v>207</v>
      </c>
      <c r="M17" s="57"/>
      <c r="N17" s="57"/>
      <c r="O17" s="57"/>
      <c r="P17" s="57"/>
      <c r="Q17" s="57"/>
    </row>
    <row r="18" spans="2:17" x14ac:dyDescent="0.3">
      <c r="B18" s="304">
        <v>2020</v>
      </c>
      <c r="C18" s="305">
        <v>6487</v>
      </c>
      <c r="D18" s="312">
        <v>37081</v>
      </c>
      <c r="E18" s="307">
        <v>1038</v>
      </c>
      <c r="F18" s="312">
        <v>5489</v>
      </c>
      <c r="K18" s="57"/>
      <c r="L18" s="57" t="s">
        <v>207</v>
      </c>
      <c r="M18" s="57"/>
      <c r="N18" s="57"/>
      <c r="O18" s="57"/>
      <c r="P18" s="57"/>
      <c r="Q18" s="57"/>
    </row>
    <row r="19" spans="2:17" ht="15" thickBot="1" x14ac:dyDescent="0.35">
      <c r="B19" s="304">
        <v>2021</v>
      </c>
      <c r="C19" s="305">
        <v>6068</v>
      </c>
      <c r="D19" s="320">
        <v>38630</v>
      </c>
      <c r="E19" s="307">
        <v>1518</v>
      </c>
      <c r="F19" s="320">
        <v>5840</v>
      </c>
    </row>
    <row r="20" spans="2:17" x14ac:dyDescent="0.3">
      <c r="B20" s="304"/>
      <c r="D20" s="321"/>
    </row>
    <row r="21" spans="2:17" x14ac:dyDescent="0.3">
      <c r="B21" s="304"/>
      <c r="D21" s="321"/>
    </row>
    <row r="22" spans="2:17" x14ac:dyDescent="0.3">
      <c r="B22" s="304"/>
      <c r="D22" s="321"/>
    </row>
    <row r="23" spans="2:17" x14ac:dyDescent="0.3">
      <c r="B23" s="304"/>
      <c r="D23" s="321"/>
    </row>
    <row r="24" spans="2:17" x14ac:dyDescent="0.3">
      <c r="B24" s="304"/>
      <c r="D24" s="321"/>
    </row>
    <row r="25" spans="2:17" x14ac:dyDescent="0.3">
      <c r="B25" s="304"/>
      <c r="D25" s="321"/>
    </row>
    <row r="26" spans="2:17" x14ac:dyDescent="0.3">
      <c r="B26" s="304"/>
      <c r="D26" s="321"/>
    </row>
    <row r="27" spans="2:17" x14ac:dyDescent="0.3">
      <c r="B27" s="304"/>
    </row>
    <row r="28" spans="2:17" x14ac:dyDescent="0.3">
      <c r="B28" s="304"/>
    </row>
  </sheetData>
  <hyperlinks>
    <hyperlink ref="L2" r:id="rId1" xr:uid="{6BA3A2B8-5BF2-4509-BC81-36D4CDDAC48B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29177-EF9B-44F6-BF8C-51A798552ECF}">
  <sheetPr>
    <tabColor theme="4" tint="0.79998168889431442"/>
  </sheetPr>
  <dimension ref="A1:N31"/>
  <sheetViews>
    <sheetView workbookViewId="0">
      <selection activeCell="A3" sqref="A3:D3"/>
    </sheetView>
  </sheetViews>
  <sheetFormatPr defaultRowHeight="14.4" x14ac:dyDescent="0.3"/>
  <cols>
    <col min="1" max="1" width="8.88671875" customWidth="1"/>
    <col min="2" max="5" width="15.109375" customWidth="1"/>
    <col min="11" max="14" width="20.6640625" hidden="1" customWidth="1"/>
  </cols>
  <sheetData>
    <row r="1" spans="1:14" x14ac:dyDescent="0.3">
      <c r="A1" s="42" t="s">
        <v>17</v>
      </c>
      <c r="B1" t="s">
        <v>208</v>
      </c>
      <c r="K1" s="58" t="s">
        <v>17</v>
      </c>
      <c r="L1" s="57" t="s">
        <v>209</v>
      </c>
      <c r="M1" s="57"/>
      <c r="N1" s="57"/>
    </row>
    <row r="2" spans="1:14" x14ac:dyDescent="0.3">
      <c r="A2" s="42" t="s">
        <v>19</v>
      </c>
      <c r="B2" t="s">
        <v>37</v>
      </c>
      <c r="K2" s="57"/>
      <c r="L2" s="57"/>
      <c r="M2" s="57"/>
      <c r="N2" s="57"/>
    </row>
    <row r="3" spans="1:14" x14ac:dyDescent="0.3">
      <c r="A3" s="43" t="s">
        <v>9</v>
      </c>
      <c r="B3" s="44"/>
      <c r="C3" s="44"/>
      <c r="D3" s="44"/>
      <c r="K3" s="60" t="s">
        <v>9</v>
      </c>
      <c r="L3" s="61"/>
      <c r="M3" s="61"/>
      <c r="N3" s="61"/>
    </row>
    <row r="4" spans="1:14" x14ac:dyDescent="0.3">
      <c r="K4" s="57"/>
      <c r="L4" s="57"/>
      <c r="M4" s="57"/>
      <c r="N4" s="57"/>
    </row>
    <row r="5" spans="1:14" x14ac:dyDescent="0.3">
      <c r="B5" s="192" t="s">
        <v>210</v>
      </c>
      <c r="C5" s="192" t="s">
        <v>210</v>
      </c>
      <c r="D5" s="192"/>
      <c r="E5" s="192"/>
      <c r="K5" s="193" t="s">
        <v>210</v>
      </c>
      <c r="L5" s="193" t="s">
        <v>210</v>
      </c>
      <c r="M5" s="193"/>
      <c r="N5" s="193"/>
    </row>
    <row r="6" spans="1:14" ht="38.4" customHeight="1" x14ac:dyDescent="0.3">
      <c r="A6" s="192" t="s">
        <v>29</v>
      </c>
      <c r="B6" s="192" t="s">
        <v>211</v>
      </c>
      <c r="C6" s="192" t="s">
        <v>212</v>
      </c>
      <c r="D6" s="192" t="s">
        <v>213</v>
      </c>
      <c r="E6" s="194"/>
      <c r="K6" s="193" t="s">
        <v>211</v>
      </c>
      <c r="L6" s="193" t="s">
        <v>212</v>
      </c>
      <c r="M6" s="193" t="s">
        <v>213</v>
      </c>
      <c r="N6" s="195" t="s">
        <v>214</v>
      </c>
    </row>
    <row r="7" spans="1:14" ht="15.6" x14ac:dyDescent="0.3">
      <c r="A7" s="196">
        <v>36526</v>
      </c>
      <c r="B7" s="197">
        <v>2</v>
      </c>
      <c r="C7" s="197">
        <v>677600</v>
      </c>
      <c r="D7" s="198">
        <v>0.67759999999999998</v>
      </c>
      <c r="E7" s="199"/>
      <c r="K7" s="200">
        <v>2</v>
      </c>
      <c r="L7" s="200">
        <v>677600</v>
      </c>
      <c r="M7" s="201">
        <v>0.67759999999999998</v>
      </c>
      <c r="N7" s="202">
        <v>36526</v>
      </c>
    </row>
    <row r="8" spans="1:14" ht="15.6" x14ac:dyDescent="0.3">
      <c r="A8" s="196">
        <v>36892</v>
      </c>
      <c r="B8" s="197">
        <v>8</v>
      </c>
      <c r="C8" s="197">
        <v>2016765</v>
      </c>
      <c r="D8" s="198">
        <v>2.0167649999999999</v>
      </c>
      <c r="E8" s="199"/>
      <c r="K8" s="200">
        <v>8</v>
      </c>
      <c r="L8" s="200">
        <v>2016765</v>
      </c>
      <c r="M8" s="201">
        <v>2.0167649999999999</v>
      </c>
      <c r="N8" s="202">
        <v>36892</v>
      </c>
    </row>
    <row r="9" spans="1:14" ht="15.6" x14ac:dyDescent="0.3">
      <c r="A9" s="196">
        <v>37257</v>
      </c>
      <c r="B9" s="197">
        <v>28</v>
      </c>
      <c r="C9" s="197">
        <v>4222461</v>
      </c>
      <c r="D9" s="198">
        <v>4.222461</v>
      </c>
      <c r="E9" s="199"/>
      <c r="K9" s="200">
        <v>28</v>
      </c>
      <c r="L9" s="200">
        <v>4222461</v>
      </c>
      <c r="M9" s="201">
        <v>4.222461</v>
      </c>
      <c r="N9" s="202">
        <v>37257</v>
      </c>
    </row>
    <row r="10" spans="1:14" ht="15.6" x14ac:dyDescent="0.3">
      <c r="A10" s="196">
        <v>37622</v>
      </c>
      <c r="B10" s="197">
        <v>72</v>
      </c>
      <c r="C10" s="197">
        <v>11520762</v>
      </c>
      <c r="D10" s="198">
        <v>11.520762</v>
      </c>
      <c r="E10" s="199"/>
      <c r="K10" s="200">
        <v>72</v>
      </c>
      <c r="L10" s="200">
        <v>11520762</v>
      </c>
      <c r="M10" s="201">
        <v>11.520762</v>
      </c>
      <c r="N10" s="202">
        <v>37622</v>
      </c>
    </row>
    <row r="11" spans="1:14" ht="15.6" x14ac:dyDescent="0.3">
      <c r="A11" s="196">
        <v>37987</v>
      </c>
      <c r="B11" s="197">
        <v>183</v>
      </c>
      <c r="C11" s="197">
        <v>24756492</v>
      </c>
      <c r="D11" s="198">
        <v>24.756492000000001</v>
      </c>
      <c r="E11" s="199"/>
      <c r="K11" s="200">
        <v>183</v>
      </c>
      <c r="L11" s="200">
        <v>24756492</v>
      </c>
      <c r="M11" s="201">
        <v>24.756492000000001</v>
      </c>
      <c r="N11" s="202">
        <v>37987</v>
      </c>
    </row>
    <row r="12" spans="1:14" ht="15.6" x14ac:dyDescent="0.3">
      <c r="A12" s="196">
        <v>38353</v>
      </c>
      <c r="B12" s="197">
        <v>363</v>
      </c>
      <c r="C12" s="197">
        <v>48085292</v>
      </c>
      <c r="D12" s="198">
        <v>48.085292000000003</v>
      </c>
      <c r="E12" s="199"/>
      <c r="K12" s="200">
        <v>363</v>
      </c>
      <c r="L12" s="200">
        <v>48085292</v>
      </c>
      <c r="M12" s="201">
        <v>48.085292000000003</v>
      </c>
      <c r="N12" s="202">
        <v>38353</v>
      </c>
    </row>
    <row r="13" spans="1:14" ht="15.6" x14ac:dyDescent="0.3">
      <c r="A13" s="196">
        <v>38718</v>
      </c>
      <c r="B13" s="197">
        <v>660</v>
      </c>
      <c r="C13" s="197">
        <v>82374799</v>
      </c>
      <c r="D13" s="198">
        <v>82.374798999999996</v>
      </c>
      <c r="E13" s="199"/>
      <c r="K13" s="200">
        <v>660</v>
      </c>
      <c r="L13" s="200">
        <v>82374799</v>
      </c>
      <c r="M13" s="201">
        <v>82.374798999999996</v>
      </c>
      <c r="N13" s="202">
        <v>38718</v>
      </c>
    </row>
    <row r="14" spans="1:14" ht="15.6" x14ac:dyDescent="0.3">
      <c r="A14" s="196">
        <v>39083</v>
      </c>
      <c r="B14" s="197">
        <v>1176</v>
      </c>
      <c r="C14" s="197">
        <v>139986571</v>
      </c>
      <c r="D14" s="198">
        <v>139.986571</v>
      </c>
      <c r="E14" s="199"/>
      <c r="K14" s="200">
        <v>1176</v>
      </c>
      <c r="L14" s="200">
        <v>139986571</v>
      </c>
      <c r="M14" s="201">
        <v>139.986571</v>
      </c>
      <c r="N14" s="202">
        <v>39083</v>
      </c>
    </row>
    <row r="15" spans="1:14" ht="15.6" x14ac:dyDescent="0.3">
      <c r="A15" s="196">
        <v>39448</v>
      </c>
      <c r="B15" s="197">
        <v>2101</v>
      </c>
      <c r="C15" s="197">
        <v>248888548</v>
      </c>
      <c r="D15" s="198">
        <v>248.88854799999999</v>
      </c>
      <c r="E15" s="199"/>
      <c r="K15" s="200">
        <v>2101</v>
      </c>
      <c r="L15" s="200">
        <v>248888548</v>
      </c>
      <c r="M15" s="201">
        <v>248.88854799999999</v>
      </c>
      <c r="N15" s="202">
        <v>39448</v>
      </c>
    </row>
    <row r="16" spans="1:14" ht="16.2" thickBot="1" x14ac:dyDescent="0.35">
      <c r="A16" s="196">
        <v>39814</v>
      </c>
      <c r="B16" s="197">
        <v>4286</v>
      </c>
      <c r="C16" s="197">
        <v>579618020</v>
      </c>
      <c r="D16" s="198">
        <v>579.61802</v>
      </c>
      <c r="E16" s="199"/>
      <c r="K16" s="200">
        <v>4286</v>
      </c>
      <c r="L16" s="200">
        <v>579618020</v>
      </c>
      <c r="M16" s="201">
        <v>579.61802</v>
      </c>
      <c r="N16" s="202">
        <v>39814</v>
      </c>
    </row>
    <row r="17" spans="1:14" ht="15.6" x14ac:dyDescent="0.3">
      <c r="A17" s="203">
        <v>40179</v>
      </c>
      <c r="B17" s="204">
        <v>7203</v>
      </c>
      <c r="C17" s="197">
        <v>1038850279</v>
      </c>
      <c r="D17" s="205">
        <v>1038.850279</v>
      </c>
      <c r="E17" s="199"/>
      <c r="K17" s="206">
        <v>7203</v>
      </c>
      <c r="L17" s="200">
        <v>1038850279</v>
      </c>
      <c r="M17" s="207">
        <v>1038.850279</v>
      </c>
      <c r="N17" s="202">
        <v>40179</v>
      </c>
    </row>
    <row r="18" spans="1:14" ht="15.6" x14ac:dyDescent="0.3">
      <c r="A18" s="208">
        <v>40544</v>
      </c>
      <c r="B18" s="209">
        <v>10508</v>
      </c>
      <c r="C18" s="197">
        <v>1498942597</v>
      </c>
      <c r="D18" s="210">
        <v>1498.942597</v>
      </c>
      <c r="E18" s="199"/>
      <c r="K18" s="211">
        <v>10508</v>
      </c>
      <c r="L18" s="200">
        <v>1498942597</v>
      </c>
      <c r="M18" s="212">
        <v>1498.942597</v>
      </c>
      <c r="N18" s="202">
        <v>40544</v>
      </c>
    </row>
    <row r="19" spans="1:14" ht="15.6" x14ac:dyDescent="0.3">
      <c r="A19" s="208">
        <v>40909</v>
      </c>
      <c r="B19" s="209">
        <v>14146</v>
      </c>
      <c r="C19" s="197">
        <v>1890449457</v>
      </c>
      <c r="D19" s="210">
        <v>1890.4494569999999</v>
      </c>
      <c r="E19" s="199"/>
      <c r="K19" s="211">
        <v>14146</v>
      </c>
      <c r="L19" s="200">
        <v>1890449457</v>
      </c>
      <c r="M19" s="212">
        <v>1890.4494569999999</v>
      </c>
      <c r="N19" s="202">
        <v>40909</v>
      </c>
    </row>
    <row r="20" spans="1:14" ht="15.6" x14ac:dyDescent="0.3">
      <c r="A20" s="208">
        <v>41275</v>
      </c>
      <c r="B20" s="209">
        <v>17897</v>
      </c>
      <c r="C20" s="197">
        <v>2311693929</v>
      </c>
      <c r="D20" s="210">
        <v>2311.693929</v>
      </c>
      <c r="E20" s="199"/>
      <c r="K20" s="211">
        <v>17897</v>
      </c>
      <c r="L20" s="200">
        <v>2311693929</v>
      </c>
      <c r="M20" s="212">
        <v>2311.693929</v>
      </c>
      <c r="N20" s="202">
        <v>41275</v>
      </c>
    </row>
    <row r="21" spans="1:14" ht="15.6" x14ac:dyDescent="0.3">
      <c r="A21" s="208">
        <v>41640</v>
      </c>
      <c r="B21" s="209">
        <v>21361</v>
      </c>
      <c r="C21" s="197">
        <v>2748322794</v>
      </c>
      <c r="D21" s="210">
        <v>2748.3227940000002</v>
      </c>
      <c r="E21" s="199"/>
      <c r="K21" s="211">
        <v>21361</v>
      </c>
      <c r="L21" s="200">
        <v>2748322794</v>
      </c>
      <c r="M21" s="212">
        <v>2748.3227940000002</v>
      </c>
      <c r="N21" s="202">
        <v>41640</v>
      </c>
    </row>
    <row r="22" spans="1:14" ht="15.6" x14ac:dyDescent="0.3">
      <c r="A22" s="208">
        <v>42005</v>
      </c>
      <c r="B22" s="209">
        <v>24629</v>
      </c>
      <c r="C22" s="197">
        <v>3211951850</v>
      </c>
      <c r="D22" s="210">
        <v>3211.9518499999999</v>
      </c>
      <c r="E22" s="199"/>
      <c r="K22" s="211">
        <v>24629</v>
      </c>
      <c r="L22" s="200">
        <v>3211951850</v>
      </c>
      <c r="M22" s="212">
        <v>3211.9518499999999</v>
      </c>
      <c r="N22" s="202">
        <v>42005</v>
      </c>
    </row>
    <row r="23" spans="1:14" ht="15.6" x14ac:dyDescent="0.3">
      <c r="A23" s="208">
        <v>42370</v>
      </c>
      <c r="B23" s="209">
        <v>28060</v>
      </c>
      <c r="C23" s="197">
        <v>3699313619</v>
      </c>
      <c r="D23" s="210">
        <v>3699.313619</v>
      </c>
      <c r="E23" s="199"/>
      <c r="K23" s="211">
        <v>28060</v>
      </c>
      <c r="L23" s="200">
        <v>3699313619</v>
      </c>
      <c r="M23" s="212">
        <v>3699.313619</v>
      </c>
      <c r="N23" s="202">
        <v>42370</v>
      </c>
    </row>
    <row r="24" spans="1:14" ht="15.6" x14ac:dyDescent="0.3">
      <c r="A24" s="208">
        <v>42736</v>
      </c>
      <c r="B24" s="209">
        <v>30845</v>
      </c>
      <c r="C24" s="197">
        <v>4205709340</v>
      </c>
      <c r="D24" s="210">
        <v>4205.7093400000003</v>
      </c>
      <c r="E24" s="199"/>
      <c r="K24" s="211">
        <v>30845</v>
      </c>
      <c r="L24" s="200">
        <v>4205709340</v>
      </c>
      <c r="M24" s="212">
        <v>4205.7093400000003</v>
      </c>
      <c r="N24" s="202">
        <v>42736</v>
      </c>
    </row>
    <row r="25" spans="1:14" ht="15.6" x14ac:dyDescent="0.3">
      <c r="A25" s="208">
        <v>43101</v>
      </c>
      <c r="B25" s="209">
        <v>33656</v>
      </c>
      <c r="C25" s="197">
        <v>4740958391</v>
      </c>
      <c r="D25" s="210">
        <v>4740.9583910000001</v>
      </c>
      <c r="E25" s="199"/>
      <c r="K25" s="211">
        <v>33656</v>
      </c>
      <c r="L25" s="200">
        <v>4740958391</v>
      </c>
      <c r="M25" s="212">
        <v>4740.9583910000001</v>
      </c>
      <c r="N25" s="202">
        <v>43101</v>
      </c>
    </row>
    <row r="26" spans="1:14" ht="16.2" thickBot="1" x14ac:dyDescent="0.35">
      <c r="A26" s="208">
        <v>43466</v>
      </c>
      <c r="B26" s="209">
        <v>35258</v>
      </c>
      <c r="C26" s="197">
        <v>5088681973.7299995</v>
      </c>
      <c r="D26" s="210">
        <v>5088.6819737299993</v>
      </c>
      <c r="E26" s="199"/>
      <c r="K26" s="213">
        <v>35258</v>
      </c>
      <c r="L26" s="200">
        <v>5088681973.7299995</v>
      </c>
      <c r="M26" s="214">
        <v>5088.6819737299993</v>
      </c>
      <c r="N26" s="202">
        <v>43466</v>
      </c>
    </row>
    <row r="27" spans="1:14" x14ac:dyDescent="0.3">
      <c r="A27" s="215">
        <v>2020</v>
      </c>
      <c r="B27" s="209">
        <v>36955</v>
      </c>
      <c r="C27" s="197">
        <v>5212197199</v>
      </c>
      <c r="D27" s="210">
        <v>5212.1899999999996</v>
      </c>
    </row>
    <row r="28" spans="1:14" x14ac:dyDescent="0.3">
      <c r="A28" s="215">
        <v>2021</v>
      </c>
      <c r="B28" s="209">
        <v>38633</v>
      </c>
      <c r="C28" s="197">
        <v>5493549911</v>
      </c>
      <c r="D28" s="210">
        <v>5493.91</v>
      </c>
    </row>
    <row r="29" spans="1:14" ht="15" thickBot="1" x14ac:dyDescent="0.35">
      <c r="A29" s="216" t="s">
        <v>215</v>
      </c>
      <c r="B29" s="217">
        <v>39656</v>
      </c>
      <c r="C29" s="197">
        <v>5675319727</v>
      </c>
      <c r="D29" s="218">
        <v>5675.3197270000001</v>
      </c>
    </row>
    <row r="30" spans="1:14" x14ac:dyDescent="0.3">
      <c r="A30" s="134" t="s">
        <v>216</v>
      </c>
    </row>
    <row r="31" spans="1:14" x14ac:dyDescent="0.3">
      <c r="C31" s="97"/>
    </row>
  </sheetData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BAD35-C714-4DB2-B7C5-A3EF2233E9E8}">
  <sheetPr>
    <tabColor theme="4" tint="0.79998168889431442"/>
  </sheetPr>
  <dimension ref="A1:R83"/>
  <sheetViews>
    <sheetView topLeftCell="D42" workbookViewId="0">
      <selection activeCell="S67" sqref="S67"/>
    </sheetView>
  </sheetViews>
  <sheetFormatPr defaultRowHeight="14.4" x14ac:dyDescent="0.3"/>
  <cols>
    <col min="1" max="7" width="10.5546875" style="297" customWidth="1"/>
    <col min="8" max="17" width="8.88671875" style="297"/>
    <col min="18" max="18" width="16" style="297" customWidth="1"/>
    <col min="19" max="16384" width="8.88671875" style="297"/>
  </cols>
  <sheetData>
    <row r="1" spans="1:17" x14ac:dyDescent="0.3">
      <c r="A1" s="42" t="s">
        <v>217</v>
      </c>
      <c r="B1" s="297" t="s">
        <v>218</v>
      </c>
      <c r="O1" s="322"/>
      <c r="P1" s="322"/>
      <c r="Q1" s="322"/>
    </row>
    <row r="2" spans="1:17" x14ac:dyDescent="0.3">
      <c r="A2" s="42" t="s">
        <v>19</v>
      </c>
      <c r="B2" s="298" t="s">
        <v>219</v>
      </c>
      <c r="O2" s="322"/>
      <c r="P2" s="322"/>
      <c r="Q2" s="322"/>
    </row>
    <row r="3" spans="1:17" x14ac:dyDescent="0.3">
      <c r="O3" s="322"/>
      <c r="P3" s="322"/>
      <c r="Q3" s="322"/>
    </row>
    <row r="4" spans="1:17" x14ac:dyDescent="0.3">
      <c r="A4" s="299" t="s">
        <v>9</v>
      </c>
      <c r="B4" s="300"/>
      <c r="C4" s="300"/>
      <c r="D4" s="300"/>
      <c r="E4" s="300"/>
      <c r="F4" s="300"/>
      <c r="G4" s="300"/>
      <c r="H4" s="300"/>
      <c r="O4" s="322"/>
      <c r="P4" s="322"/>
      <c r="Q4" s="322"/>
    </row>
    <row r="5" spans="1:17" ht="57" customHeight="1" thickBot="1" x14ac:dyDescent="0.35">
      <c r="A5" s="323" t="s">
        <v>220</v>
      </c>
      <c r="B5" s="323" t="s">
        <v>221</v>
      </c>
      <c r="C5" s="323" t="s">
        <v>222</v>
      </c>
      <c r="D5" s="323" t="s">
        <v>223</v>
      </c>
      <c r="E5" s="323" t="s">
        <v>224</v>
      </c>
      <c r="F5" s="323" t="s">
        <v>225</v>
      </c>
      <c r="G5" s="323" t="s">
        <v>226</v>
      </c>
      <c r="H5" s="323" t="s">
        <v>223</v>
      </c>
      <c r="I5" s="324"/>
      <c r="O5" s="322"/>
      <c r="P5" s="322"/>
      <c r="Q5" s="322"/>
    </row>
    <row r="6" spans="1:17" x14ac:dyDescent="0.3">
      <c r="A6" s="297" t="s">
        <v>227</v>
      </c>
      <c r="B6" s="297">
        <v>1975</v>
      </c>
      <c r="C6" s="325">
        <v>100</v>
      </c>
      <c r="D6" s="326"/>
      <c r="E6" s="297" t="s">
        <v>227</v>
      </c>
      <c r="F6" s="297">
        <v>1975</v>
      </c>
      <c r="G6" s="325">
        <v>100</v>
      </c>
      <c r="H6" s="326"/>
      <c r="O6" s="322"/>
      <c r="P6" s="322"/>
      <c r="Q6" s="322"/>
    </row>
    <row r="7" spans="1:17" x14ac:dyDescent="0.3">
      <c r="A7" s="297" t="s">
        <v>228</v>
      </c>
      <c r="B7" s="297">
        <v>1980</v>
      </c>
      <c r="C7" s="327">
        <v>95.98</v>
      </c>
      <c r="D7" s="219">
        <f>(C7-C6)/C6</f>
        <v>-4.0199999999999958E-2</v>
      </c>
      <c r="E7" s="297" t="s">
        <v>229</v>
      </c>
      <c r="F7" s="297">
        <v>1980</v>
      </c>
      <c r="G7" s="327">
        <v>100</v>
      </c>
      <c r="H7" s="219">
        <f>(G7-G6)/G6</f>
        <v>0</v>
      </c>
      <c r="O7" s="322"/>
      <c r="P7" s="322"/>
      <c r="Q7" s="322"/>
    </row>
    <row r="8" spans="1:17" x14ac:dyDescent="0.3">
      <c r="A8" s="297" t="s">
        <v>230</v>
      </c>
      <c r="B8" s="297">
        <v>1983</v>
      </c>
      <c r="C8" s="327">
        <v>96.48</v>
      </c>
      <c r="D8" s="219">
        <f t="shared" ref="D8:D23" si="0">(C8-C7)/C7</f>
        <v>5.2094186288810171E-3</v>
      </c>
      <c r="E8" s="297" t="s">
        <v>231</v>
      </c>
      <c r="F8" s="297">
        <v>1989</v>
      </c>
      <c r="G8" s="327">
        <v>86</v>
      </c>
      <c r="H8" s="219">
        <f t="shared" ref="H8:H17" si="1">(G8-G7)/G7</f>
        <v>-0.14000000000000001</v>
      </c>
      <c r="O8" s="322"/>
      <c r="P8" s="322"/>
      <c r="Q8" s="322"/>
    </row>
    <row r="9" spans="1:17" x14ac:dyDescent="0.3">
      <c r="A9" s="297" t="s">
        <v>232</v>
      </c>
      <c r="B9" s="297">
        <v>1986</v>
      </c>
      <c r="C9" s="327">
        <v>96.48</v>
      </c>
      <c r="D9" s="219">
        <f t="shared" si="0"/>
        <v>0</v>
      </c>
      <c r="E9" s="297" t="s">
        <v>233</v>
      </c>
      <c r="F9" s="297">
        <v>1999</v>
      </c>
      <c r="G9" s="327">
        <v>82.13</v>
      </c>
      <c r="H9" s="219">
        <f t="shared" si="1"/>
        <v>-4.5000000000000054E-2</v>
      </c>
    </row>
    <row r="10" spans="1:17" x14ac:dyDescent="0.3">
      <c r="A10" s="297" t="s">
        <v>234</v>
      </c>
      <c r="B10" s="297">
        <v>1989</v>
      </c>
      <c r="C10" s="327">
        <v>96.48</v>
      </c>
      <c r="D10" s="219">
        <f t="shared" si="0"/>
        <v>0</v>
      </c>
      <c r="E10" s="297" t="s">
        <v>235</v>
      </c>
      <c r="F10" s="297">
        <v>2001</v>
      </c>
      <c r="G10" s="327">
        <v>82.54</v>
      </c>
      <c r="H10" s="219">
        <f t="shared" si="1"/>
        <v>4.9920857177646518E-3</v>
      </c>
    </row>
    <row r="11" spans="1:17" x14ac:dyDescent="0.3">
      <c r="A11" s="297" t="s">
        <v>236</v>
      </c>
      <c r="B11" s="297">
        <v>1992</v>
      </c>
      <c r="C11" s="327">
        <v>88.61</v>
      </c>
      <c r="D11" s="219">
        <f t="shared" si="0"/>
        <v>-8.1571310116086274E-2</v>
      </c>
      <c r="E11" s="297" t="s">
        <v>237</v>
      </c>
      <c r="F11" s="297">
        <v>2004</v>
      </c>
      <c r="G11" s="327">
        <v>72.36</v>
      </c>
      <c r="H11" s="219">
        <f t="shared" si="1"/>
        <v>-0.12333414102253461</v>
      </c>
    </row>
    <row r="12" spans="1:17" x14ac:dyDescent="0.3">
      <c r="A12" s="297" t="s">
        <v>238</v>
      </c>
      <c r="B12" s="297">
        <v>1993</v>
      </c>
      <c r="C12" s="327">
        <v>86.93</v>
      </c>
      <c r="D12" s="219">
        <f t="shared" si="0"/>
        <v>-1.8959485385396598E-2</v>
      </c>
      <c r="E12" s="297" t="s">
        <v>239</v>
      </c>
      <c r="F12" s="297">
        <v>2007</v>
      </c>
      <c r="G12" s="327">
        <v>69.03</v>
      </c>
      <c r="H12" s="219">
        <f t="shared" si="1"/>
        <v>-4.6019900497512416E-2</v>
      </c>
    </row>
    <row r="13" spans="1:17" x14ac:dyDescent="0.3">
      <c r="A13" s="297" t="s">
        <v>240</v>
      </c>
      <c r="B13" s="297">
        <v>1995</v>
      </c>
      <c r="C13" s="327">
        <v>86.93</v>
      </c>
      <c r="D13" s="219">
        <f t="shared" si="0"/>
        <v>0</v>
      </c>
      <c r="E13" s="297" t="s">
        <v>241</v>
      </c>
      <c r="F13" s="297">
        <v>2010</v>
      </c>
      <c r="G13" s="327">
        <v>56.26</v>
      </c>
      <c r="H13" s="219">
        <f t="shared" si="1"/>
        <v>-0.18499203244965962</v>
      </c>
    </row>
    <row r="14" spans="1:17" x14ac:dyDescent="0.3">
      <c r="A14" s="297" t="s">
        <v>242</v>
      </c>
      <c r="B14" s="297">
        <v>1998</v>
      </c>
      <c r="C14" s="327">
        <v>86.93</v>
      </c>
      <c r="D14" s="219">
        <f t="shared" si="0"/>
        <v>0</v>
      </c>
      <c r="E14" s="297" t="s">
        <v>243</v>
      </c>
      <c r="F14" s="297">
        <v>2013</v>
      </c>
      <c r="G14" s="327">
        <v>52.03</v>
      </c>
      <c r="H14" s="219">
        <f t="shared" si="1"/>
        <v>-7.5186633487379972E-2</v>
      </c>
    </row>
    <row r="15" spans="1:17" x14ac:dyDescent="0.3">
      <c r="A15" s="297" t="s">
        <v>244</v>
      </c>
      <c r="B15" s="297">
        <v>2000</v>
      </c>
      <c r="C15" s="327">
        <v>86.93</v>
      </c>
      <c r="D15" s="219">
        <f t="shared" si="0"/>
        <v>0</v>
      </c>
      <c r="E15" s="297" t="s">
        <v>245</v>
      </c>
      <c r="F15" s="297">
        <v>2016</v>
      </c>
      <c r="G15" s="327">
        <v>48.49</v>
      </c>
      <c r="H15" s="219">
        <f t="shared" si="1"/>
        <v>-6.8037670574668446E-2</v>
      </c>
    </row>
    <row r="16" spans="1:17" ht="15" thickBot="1" x14ac:dyDescent="0.35">
      <c r="A16" s="297" t="s">
        <v>246</v>
      </c>
      <c r="B16" s="297">
        <v>2003</v>
      </c>
      <c r="C16" s="327">
        <v>86.6</v>
      </c>
      <c r="D16" s="219">
        <f t="shared" si="0"/>
        <v>-3.7961578281377256E-3</v>
      </c>
      <c r="E16" s="297" t="s">
        <v>247</v>
      </c>
      <c r="F16" s="297">
        <v>2019</v>
      </c>
      <c r="G16" s="328">
        <v>46.21</v>
      </c>
      <c r="H16" s="220">
        <f t="shared" si="1"/>
        <v>-4.7020004124561789E-2</v>
      </c>
    </row>
    <row r="17" spans="1:18" x14ac:dyDescent="0.3">
      <c r="A17" s="297" t="s">
        <v>248</v>
      </c>
      <c r="B17" s="297">
        <v>2004</v>
      </c>
      <c r="C17" s="327">
        <v>81.739999999999995</v>
      </c>
      <c r="D17" s="219">
        <f t="shared" si="0"/>
        <v>-5.6120092378752887E-2</v>
      </c>
      <c r="H17" s="221">
        <f t="shared" si="1"/>
        <v>-1</v>
      </c>
    </row>
    <row r="18" spans="1:18" x14ac:dyDescent="0.3">
      <c r="A18" s="297" t="s">
        <v>249</v>
      </c>
      <c r="B18" s="297">
        <v>2006</v>
      </c>
      <c r="C18" s="327">
        <v>82.75</v>
      </c>
      <c r="D18" s="219">
        <f t="shared" si="0"/>
        <v>1.2356251529239115E-2</v>
      </c>
      <c r="H18" s="221"/>
    </row>
    <row r="19" spans="1:18" x14ac:dyDescent="0.3">
      <c r="A19" s="297" t="s">
        <v>250</v>
      </c>
      <c r="B19" s="297">
        <v>2009</v>
      </c>
      <c r="C19" s="327">
        <v>76.209999999999994</v>
      </c>
      <c r="D19" s="219">
        <f t="shared" si="0"/>
        <v>-7.903323262839887E-2</v>
      </c>
      <c r="H19" s="221"/>
    </row>
    <row r="20" spans="1:18" x14ac:dyDescent="0.3">
      <c r="A20" s="297" t="s">
        <v>251</v>
      </c>
      <c r="B20" s="297">
        <v>2012</v>
      </c>
      <c r="C20" s="327">
        <v>61.64</v>
      </c>
      <c r="D20" s="219">
        <f t="shared" si="0"/>
        <v>-0.19118225954599127</v>
      </c>
      <c r="H20" s="221"/>
    </row>
    <row r="21" spans="1:18" x14ac:dyDescent="0.3">
      <c r="A21" s="297" t="s">
        <v>252</v>
      </c>
      <c r="B21" s="297">
        <v>2015</v>
      </c>
      <c r="C21" s="327">
        <v>61.64</v>
      </c>
      <c r="D21" s="219">
        <f t="shared" si="0"/>
        <v>0</v>
      </c>
      <c r="H21" s="221"/>
    </row>
    <row r="22" spans="1:18" x14ac:dyDescent="0.3">
      <c r="A22" s="297" t="s">
        <v>253</v>
      </c>
      <c r="B22" s="297">
        <v>2018</v>
      </c>
      <c r="C22" s="327">
        <v>60.97</v>
      </c>
      <c r="D22" s="219">
        <f t="shared" si="0"/>
        <v>-1.0869565217391332E-2</v>
      </c>
      <c r="H22" s="221"/>
    </row>
    <row r="23" spans="1:18" ht="15" thickBot="1" x14ac:dyDescent="0.35">
      <c r="A23" s="297" t="s">
        <v>254</v>
      </c>
      <c r="B23" s="297">
        <v>2021</v>
      </c>
      <c r="C23" s="328">
        <v>55.28</v>
      </c>
      <c r="D23" s="220">
        <f t="shared" si="0"/>
        <v>-9.3324585861899262E-2</v>
      </c>
      <c r="H23" s="221"/>
    </row>
    <row r="26" spans="1:18" x14ac:dyDescent="0.3">
      <c r="A26" s="297" t="s">
        <v>93</v>
      </c>
      <c r="B26" s="297" t="s">
        <v>218</v>
      </c>
    </row>
    <row r="27" spans="1:18" x14ac:dyDescent="0.3">
      <c r="A27" s="297" t="s">
        <v>94</v>
      </c>
      <c r="B27" s="329" t="s">
        <v>255</v>
      </c>
    </row>
    <row r="28" spans="1:18" x14ac:dyDescent="0.3">
      <c r="B28" s="329" t="s">
        <v>412</v>
      </c>
    </row>
    <row r="29" spans="1:18" x14ac:dyDescent="0.3">
      <c r="A29" s="330" t="s">
        <v>121</v>
      </c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</row>
    <row r="30" spans="1:18" ht="15" thickBot="1" x14ac:dyDescent="0.35">
      <c r="A30" s="297" t="s">
        <v>413</v>
      </c>
    </row>
    <row r="31" spans="1:18" ht="14.4" customHeight="1" x14ac:dyDescent="0.3">
      <c r="A31" s="331" t="s">
        <v>256</v>
      </c>
      <c r="B31" s="332" t="s">
        <v>257</v>
      </c>
      <c r="C31" s="333" t="s">
        <v>258</v>
      </c>
      <c r="D31" s="334" t="s">
        <v>259</v>
      </c>
      <c r="E31" s="334"/>
      <c r="F31" s="335" t="s">
        <v>260</v>
      </c>
      <c r="G31" s="335"/>
      <c r="H31" s="335" t="s">
        <v>261</v>
      </c>
      <c r="I31" s="335"/>
      <c r="J31" s="335" t="s">
        <v>262</v>
      </c>
      <c r="K31" s="335"/>
      <c r="L31" s="335" t="s">
        <v>263</v>
      </c>
      <c r="M31" s="335"/>
      <c r="N31" s="335" t="s">
        <v>264</v>
      </c>
      <c r="O31" s="335"/>
      <c r="P31" s="335" t="s">
        <v>265</v>
      </c>
      <c r="Q31" s="335"/>
      <c r="R31" s="346" t="s">
        <v>257</v>
      </c>
    </row>
    <row r="32" spans="1:18" ht="14.4" customHeight="1" thickBot="1" x14ac:dyDescent="0.35">
      <c r="A32" s="331"/>
      <c r="B32" s="332"/>
      <c r="C32" s="333"/>
      <c r="D32" s="336" t="s">
        <v>266</v>
      </c>
      <c r="E32" s="336" t="s">
        <v>267</v>
      </c>
      <c r="F32" s="336" t="s">
        <v>266</v>
      </c>
      <c r="G32" s="336" t="s">
        <v>267</v>
      </c>
      <c r="H32" s="336" t="s">
        <v>266</v>
      </c>
      <c r="I32" s="336" t="s">
        <v>267</v>
      </c>
      <c r="J32" s="336" t="s">
        <v>266</v>
      </c>
      <c r="K32" s="336" t="s">
        <v>267</v>
      </c>
      <c r="L32" s="336" t="s">
        <v>266</v>
      </c>
      <c r="M32" s="336" t="s">
        <v>267</v>
      </c>
      <c r="N32" s="336" t="s">
        <v>266</v>
      </c>
      <c r="O32" s="336" t="s">
        <v>267</v>
      </c>
      <c r="P32" s="336" t="s">
        <v>266</v>
      </c>
      <c r="Q32" s="336" t="s">
        <v>267</v>
      </c>
      <c r="R32" s="347"/>
    </row>
    <row r="33" spans="1:18" x14ac:dyDescent="0.3">
      <c r="A33" s="337" t="s">
        <v>268</v>
      </c>
      <c r="B33" s="337" t="s">
        <v>269</v>
      </c>
      <c r="C33" s="338">
        <f>IF(D33&gt;0,-(D33-P33)/P33,"n/a")</f>
        <v>-0.15670032256860436</v>
      </c>
      <c r="D33" s="339">
        <v>0.79153267004348604</v>
      </c>
      <c r="E33" s="339">
        <v>0.80322252407379502</v>
      </c>
      <c r="F33" s="339">
        <v>1</v>
      </c>
      <c r="G33" s="339">
        <v>1</v>
      </c>
      <c r="H33" s="339">
        <v>0.92407913360998395</v>
      </c>
      <c r="I33" s="339">
        <v>0.92492034007829604</v>
      </c>
      <c r="J33" s="339">
        <v>0.76880022772126899</v>
      </c>
      <c r="K33" s="339">
        <v>0.78393991272075703</v>
      </c>
      <c r="L33" s="339">
        <v>0.76731012813784105</v>
      </c>
      <c r="M33" s="339">
        <v>0.78254350799629802</v>
      </c>
      <c r="N33" s="339">
        <v>0.75992998786041099</v>
      </c>
      <c r="O33" s="339">
        <v>0.77516655380713695</v>
      </c>
      <c r="P33" s="339">
        <v>0.68430228175763297</v>
      </c>
      <c r="Q33" s="339">
        <v>0.699408349979872</v>
      </c>
      <c r="R33" s="341" t="s">
        <v>261</v>
      </c>
    </row>
    <row r="34" spans="1:18" x14ac:dyDescent="0.3">
      <c r="A34" s="337" t="s">
        <v>270</v>
      </c>
      <c r="B34" s="337" t="s">
        <v>271</v>
      </c>
      <c r="C34" s="338" t="str">
        <f>IF(D34&gt;0,-(D34-P34)/P34,"n/a")</f>
        <v>n/a</v>
      </c>
      <c r="D34" s="339"/>
      <c r="E34" s="339"/>
      <c r="F34" s="339">
        <v>1</v>
      </c>
      <c r="G34" s="339">
        <v>1</v>
      </c>
      <c r="H34" s="339">
        <v>0.91505575827221297</v>
      </c>
      <c r="I34" s="339">
        <v>0.92077049136066502</v>
      </c>
      <c r="J34" s="339">
        <v>0.67700882435092602</v>
      </c>
      <c r="K34" s="339">
        <v>0.70979285405482895</v>
      </c>
      <c r="L34" s="339">
        <v>0.67444617917972105</v>
      </c>
      <c r="M34" s="339">
        <v>0.70721055585505499</v>
      </c>
      <c r="N34" s="339">
        <v>0.66655368503769097</v>
      </c>
      <c r="O34" s="339">
        <v>0.69920735387920296</v>
      </c>
      <c r="P34" s="339">
        <v>0.58877556533451902</v>
      </c>
      <c r="Q34" s="339">
        <v>0.62822663371470899</v>
      </c>
      <c r="R34" s="342" t="s">
        <v>272</v>
      </c>
    </row>
    <row r="35" spans="1:18" x14ac:dyDescent="0.3">
      <c r="A35" s="337" t="s">
        <v>273</v>
      </c>
      <c r="B35" s="337" t="s">
        <v>274</v>
      </c>
      <c r="C35" s="338" t="str">
        <f t="shared" ref="C35:C83" si="2">IF(D35&gt;0,-(D35-P35)/P35,"n/a")</f>
        <v>n/a</v>
      </c>
      <c r="D35" s="339"/>
      <c r="E35" s="339"/>
      <c r="F35" s="339">
        <v>1</v>
      </c>
      <c r="G35" s="339">
        <v>1</v>
      </c>
      <c r="H35" s="339">
        <v>0.92642026117560505</v>
      </c>
      <c r="I35" s="339">
        <v>0.92222435786716295</v>
      </c>
      <c r="J35" s="339">
        <v>0.79698491664676696</v>
      </c>
      <c r="K35" s="339">
        <v>0.81662074598029499</v>
      </c>
      <c r="L35" s="339">
        <v>0.79508992429160397</v>
      </c>
      <c r="M35" s="339">
        <v>0.81514959557953504</v>
      </c>
      <c r="N35" s="339">
        <v>0.79105942441909505</v>
      </c>
      <c r="O35" s="339">
        <v>0.81001355101939698</v>
      </c>
      <c r="P35" s="339">
        <v>0.72395238687413999</v>
      </c>
      <c r="Q35" s="339">
        <v>0.75167759260650002</v>
      </c>
      <c r="R35" s="342" t="s">
        <v>275</v>
      </c>
    </row>
    <row r="36" spans="1:18" x14ac:dyDescent="0.3">
      <c r="A36" s="337" t="s">
        <v>276</v>
      </c>
      <c r="B36" s="337" t="s">
        <v>277</v>
      </c>
      <c r="C36" s="338">
        <f t="shared" si="2"/>
        <v>-0.48973820182609001</v>
      </c>
      <c r="D36" s="339">
        <v>0.96609354732668096</v>
      </c>
      <c r="E36" s="339">
        <v>0.96473830201715705</v>
      </c>
      <c r="F36" s="339">
        <v>1</v>
      </c>
      <c r="G36" s="339">
        <v>1</v>
      </c>
      <c r="H36" s="339">
        <v>0.91980709650834203</v>
      </c>
      <c r="I36" s="339">
        <v>0.92150399803002003</v>
      </c>
      <c r="J36" s="339">
        <v>0.72429960865009202</v>
      </c>
      <c r="K36" s="339">
        <v>0.74559593155814596</v>
      </c>
      <c r="L36" s="339">
        <v>0.72240014436190603</v>
      </c>
      <c r="M36" s="339">
        <v>0.74386148462171597</v>
      </c>
      <c r="N36" s="339">
        <v>0.71372015317242998</v>
      </c>
      <c r="O36" s="339">
        <v>0.73536844010799296</v>
      </c>
      <c r="P36" s="339">
        <v>0.64849887459586097</v>
      </c>
      <c r="Q36" s="339">
        <v>0.67222332589654199</v>
      </c>
      <c r="R36" s="342" t="s">
        <v>275</v>
      </c>
    </row>
    <row r="37" spans="1:18" x14ac:dyDescent="0.3">
      <c r="A37" s="337" t="s">
        <v>127</v>
      </c>
      <c r="B37" s="337" t="s">
        <v>278</v>
      </c>
      <c r="C37" s="338" t="str">
        <f t="shared" si="2"/>
        <v>n/a</v>
      </c>
      <c r="D37" s="339"/>
      <c r="E37" s="339"/>
      <c r="F37" s="339">
        <v>1</v>
      </c>
      <c r="G37" s="339">
        <v>1</v>
      </c>
      <c r="H37" s="339">
        <v>0.93943096766818002</v>
      </c>
      <c r="I37" s="339">
        <v>0.93992037533038297</v>
      </c>
      <c r="J37" s="339">
        <v>0.80653536205874099</v>
      </c>
      <c r="K37" s="339">
        <v>0.84325661037271904</v>
      </c>
      <c r="L37" s="339">
        <v>0.805205525668657</v>
      </c>
      <c r="M37" s="339">
        <v>0.84229583409305597</v>
      </c>
      <c r="N37" s="339">
        <v>0.79864077948473999</v>
      </c>
      <c r="O37" s="339">
        <v>0.83581591748418904</v>
      </c>
      <c r="P37" s="339">
        <v>0.69687475256638698</v>
      </c>
      <c r="Q37" s="339">
        <v>0.74486749133421803</v>
      </c>
      <c r="R37" s="342" t="s">
        <v>265</v>
      </c>
    </row>
    <row r="38" spans="1:18" x14ac:dyDescent="0.3">
      <c r="A38" s="337" t="s">
        <v>279</v>
      </c>
      <c r="B38" s="337" t="s">
        <v>274</v>
      </c>
      <c r="C38" s="338" t="str">
        <f t="shared" si="2"/>
        <v>n/a</v>
      </c>
      <c r="D38" s="340"/>
      <c r="E38" s="340"/>
      <c r="F38" s="340">
        <v>1</v>
      </c>
      <c r="G38" s="340">
        <v>1</v>
      </c>
      <c r="H38" s="340">
        <v>0.92429405293515898</v>
      </c>
      <c r="I38" s="340">
        <v>0.93297192360646697</v>
      </c>
      <c r="J38" s="340">
        <v>0.74174896945869195</v>
      </c>
      <c r="K38" s="340">
        <v>0.79098256532025202</v>
      </c>
      <c r="L38" s="340">
        <v>0.739991839304461</v>
      </c>
      <c r="M38" s="340">
        <v>0.78951186632708303</v>
      </c>
      <c r="N38" s="340">
        <v>0.73211092829687796</v>
      </c>
      <c r="O38" s="340">
        <v>0.78164060963827697</v>
      </c>
      <c r="P38" s="340">
        <v>0.66183336372172896</v>
      </c>
      <c r="Q38" s="340">
        <v>0.71565960678896101</v>
      </c>
      <c r="R38" s="343" t="s">
        <v>272</v>
      </c>
    </row>
    <row r="39" spans="1:18" x14ac:dyDescent="0.3">
      <c r="A39" s="337" t="s">
        <v>280</v>
      </c>
      <c r="B39" s="337" t="s">
        <v>269</v>
      </c>
      <c r="C39" s="338">
        <f t="shared" si="2"/>
        <v>-0.15612432265774517</v>
      </c>
      <c r="D39" s="340">
        <v>0.75271247387671902</v>
      </c>
      <c r="E39" s="340">
        <v>0.80665085139139103</v>
      </c>
      <c r="F39" s="340">
        <v>1</v>
      </c>
      <c r="G39" s="340">
        <v>1</v>
      </c>
      <c r="H39" s="340">
        <v>0.91952418623972498</v>
      </c>
      <c r="I39" s="340">
        <v>0.93126999084525197</v>
      </c>
      <c r="J39" s="340">
        <v>0.72688088288630803</v>
      </c>
      <c r="K39" s="340">
        <v>0.78666196839424096</v>
      </c>
      <c r="L39" s="340">
        <v>0.725350963415473</v>
      </c>
      <c r="M39" s="340">
        <v>0.78557589604396505</v>
      </c>
      <c r="N39" s="340">
        <v>0.71812784811262098</v>
      </c>
      <c r="O39" s="340">
        <v>0.77810330871960498</v>
      </c>
      <c r="P39" s="340">
        <v>0.65106533884379603</v>
      </c>
      <c r="Q39" s="340">
        <v>0.72588174953906903</v>
      </c>
      <c r="R39" s="343" t="s">
        <v>261</v>
      </c>
    </row>
    <row r="40" spans="1:18" x14ac:dyDescent="0.3">
      <c r="A40" s="337" t="s">
        <v>281</v>
      </c>
      <c r="B40" s="337" t="s">
        <v>282</v>
      </c>
      <c r="C40" s="338">
        <f t="shared" si="2"/>
        <v>-0.10997257962446812</v>
      </c>
      <c r="D40" s="340">
        <v>0.693678636035018</v>
      </c>
      <c r="E40" s="340">
        <v>0.70854864342474799</v>
      </c>
      <c r="F40" s="340">
        <v>1</v>
      </c>
      <c r="G40" s="340">
        <v>1</v>
      </c>
      <c r="H40" s="340">
        <v>0.91367129119689905</v>
      </c>
      <c r="I40" s="340">
        <v>0.91601689848768797</v>
      </c>
      <c r="J40" s="340">
        <v>0.70475440615586504</v>
      </c>
      <c r="K40" s="340">
        <v>0.71951965792317196</v>
      </c>
      <c r="L40" s="340">
        <v>0.70278635103752696</v>
      </c>
      <c r="M40" s="340">
        <v>0.71755424754831698</v>
      </c>
      <c r="N40" s="340">
        <v>0.693678636035018</v>
      </c>
      <c r="O40" s="340">
        <v>0.70854864342474799</v>
      </c>
      <c r="P40" s="340">
        <v>0.62495114633345905</v>
      </c>
      <c r="Q40" s="340">
        <v>0.63901394511877396</v>
      </c>
      <c r="R40" s="343" t="s">
        <v>264</v>
      </c>
    </row>
    <row r="41" spans="1:18" x14ac:dyDescent="0.3">
      <c r="A41" s="337" t="s">
        <v>283</v>
      </c>
      <c r="B41" s="337" t="s">
        <v>269</v>
      </c>
      <c r="C41" s="338">
        <f t="shared" si="2"/>
        <v>-0.1227282959048331</v>
      </c>
      <c r="D41" s="340">
        <v>0.78807383569512801</v>
      </c>
      <c r="E41" s="340">
        <v>0.80585068200338394</v>
      </c>
      <c r="F41" s="340">
        <v>1</v>
      </c>
      <c r="G41" s="340">
        <v>1</v>
      </c>
      <c r="H41" s="340">
        <v>0.94697061045067898</v>
      </c>
      <c r="I41" s="340">
        <v>0.94881096969835199</v>
      </c>
      <c r="J41" s="340">
        <v>0.81942928504316404</v>
      </c>
      <c r="K41" s="340">
        <v>0.83299784759251205</v>
      </c>
      <c r="L41" s="340">
        <v>0.81822932689338901</v>
      </c>
      <c r="M41" s="340">
        <v>0.83183537520874096</v>
      </c>
      <c r="N41" s="340">
        <v>0.81121137469143101</v>
      </c>
      <c r="O41" s="340">
        <v>0.82501031337362396</v>
      </c>
      <c r="P41" s="340">
        <v>0.70192747307575498</v>
      </c>
      <c r="Q41" s="340">
        <v>0.71723761669776898</v>
      </c>
      <c r="R41" s="343" t="s">
        <v>264</v>
      </c>
    </row>
    <row r="42" spans="1:18" x14ac:dyDescent="0.3">
      <c r="A42" s="337" t="s">
        <v>284</v>
      </c>
      <c r="B42" s="337" t="s">
        <v>285</v>
      </c>
      <c r="C42" s="338">
        <f t="shared" si="2"/>
        <v>-0.1381202135101405</v>
      </c>
      <c r="D42" s="340">
        <v>0.86113274811922902</v>
      </c>
      <c r="E42" s="340">
        <v>0.85911619762677105</v>
      </c>
      <c r="F42" s="340">
        <v>1</v>
      </c>
      <c r="G42" s="340">
        <v>1</v>
      </c>
      <c r="H42" s="340">
        <v>0.93287067672777102</v>
      </c>
      <c r="I42" s="340">
        <v>0.93021468041045396</v>
      </c>
      <c r="J42" s="340">
        <v>0.854293513051536</v>
      </c>
      <c r="K42" s="340">
        <v>0.85348301267128202</v>
      </c>
      <c r="L42" s="340">
        <v>0.85343308928108896</v>
      </c>
      <c r="M42" s="340">
        <v>0.85268835904274598</v>
      </c>
      <c r="N42" s="340">
        <v>0.84838099868855599</v>
      </c>
      <c r="O42" s="340">
        <v>0.84726440773976597</v>
      </c>
      <c r="P42" s="340">
        <v>0.75662723313151703</v>
      </c>
      <c r="Q42" s="340">
        <v>0.76071907235330505</v>
      </c>
      <c r="R42" s="343" t="s">
        <v>261</v>
      </c>
    </row>
    <row r="43" spans="1:18" x14ac:dyDescent="0.3">
      <c r="A43" s="337" t="s">
        <v>286</v>
      </c>
      <c r="B43" s="337" t="s">
        <v>269</v>
      </c>
      <c r="C43" s="338">
        <f t="shared" si="2"/>
        <v>-0.18504625129124933</v>
      </c>
      <c r="D43" s="340">
        <v>0.79599945146816198</v>
      </c>
      <c r="E43" s="340">
        <v>0.806803256593013</v>
      </c>
      <c r="F43" s="340">
        <v>1</v>
      </c>
      <c r="G43" s="340">
        <v>1</v>
      </c>
      <c r="H43" s="340">
        <v>0.92088158303496304</v>
      </c>
      <c r="I43" s="340">
        <v>0.921948511304581</v>
      </c>
      <c r="J43" s="340">
        <v>0.75891742345593904</v>
      </c>
      <c r="K43" s="340">
        <v>0.772283939101017</v>
      </c>
      <c r="L43" s="340">
        <v>0.75720340011313902</v>
      </c>
      <c r="M43" s="340">
        <v>0.77063680842620397</v>
      </c>
      <c r="N43" s="340">
        <v>0.74975510364960696</v>
      </c>
      <c r="O43" s="340">
        <v>0.76322765555295502</v>
      </c>
      <c r="P43" s="340">
        <v>0.67170327791073603</v>
      </c>
      <c r="Q43" s="340">
        <v>0.68493501982565097</v>
      </c>
      <c r="R43" s="343" t="s">
        <v>261</v>
      </c>
    </row>
    <row r="44" spans="1:18" x14ac:dyDescent="0.3">
      <c r="A44" s="337" t="s">
        <v>287</v>
      </c>
      <c r="B44" s="337" t="s">
        <v>269</v>
      </c>
      <c r="C44" s="338">
        <f t="shared" si="2"/>
        <v>-0.11774565925196656</v>
      </c>
      <c r="D44" s="340">
        <v>0.89118027274179801</v>
      </c>
      <c r="E44" s="340">
        <v>0.87975834302809697</v>
      </c>
      <c r="F44" s="340">
        <v>1</v>
      </c>
      <c r="G44" s="340">
        <v>1</v>
      </c>
      <c r="H44" s="340">
        <v>0.94693232718582199</v>
      </c>
      <c r="I44" s="340">
        <v>0.93929669030737095</v>
      </c>
      <c r="J44" s="340">
        <v>0.89171029677411295</v>
      </c>
      <c r="K44" s="340">
        <v>0.88018559883147496</v>
      </c>
      <c r="L44" s="340">
        <v>0.89118027274179801</v>
      </c>
      <c r="M44" s="340">
        <v>0.87975834302809697</v>
      </c>
      <c r="N44" s="340">
        <v>0.88615137126034704</v>
      </c>
      <c r="O44" s="340">
        <v>0.87399567543553403</v>
      </c>
      <c r="P44" s="340">
        <v>0.79730148389769295</v>
      </c>
      <c r="Q44" s="340">
        <v>0.80580249332464204</v>
      </c>
      <c r="R44" s="343" t="s">
        <v>263</v>
      </c>
    </row>
    <row r="45" spans="1:18" x14ac:dyDescent="0.3">
      <c r="A45" s="337" t="s">
        <v>288</v>
      </c>
      <c r="B45" s="337" t="s">
        <v>285</v>
      </c>
      <c r="C45" s="338">
        <f t="shared" si="2"/>
        <v>-0.27160346072232866</v>
      </c>
      <c r="D45" s="340">
        <v>0.839507389033601</v>
      </c>
      <c r="E45" s="340">
        <v>0.85976924794915899</v>
      </c>
      <c r="F45" s="340">
        <v>1</v>
      </c>
      <c r="G45" s="340">
        <v>1</v>
      </c>
      <c r="H45" s="340">
        <v>0.91672875200202897</v>
      </c>
      <c r="I45" s="340">
        <v>0.92670015233290703</v>
      </c>
      <c r="J45" s="340">
        <v>0.72252968154930797</v>
      </c>
      <c r="K45" s="340">
        <v>0.77393184388686598</v>
      </c>
      <c r="L45" s="340">
        <v>0.72099368789471896</v>
      </c>
      <c r="M45" s="340">
        <v>0.77262369950656196</v>
      </c>
      <c r="N45" s="340">
        <v>0.71337858335262705</v>
      </c>
      <c r="O45" s="340">
        <v>0.76481148947786604</v>
      </c>
      <c r="P45" s="340">
        <v>0.66019589830049896</v>
      </c>
      <c r="Q45" s="340">
        <v>0.71234845765880705</v>
      </c>
      <c r="R45" s="343" t="s">
        <v>261</v>
      </c>
    </row>
    <row r="46" spans="1:18" x14ac:dyDescent="0.3">
      <c r="A46" s="337" t="s">
        <v>289</v>
      </c>
      <c r="B46" s="337" t="s">
        <v>285</v>
      </c>
      <c r="C46" s="338">
        <f t="shared" si="2"/>
        <v>-0.15441527432989019</v>
      </c>
      <c r="D46" s="340">
        <v>0.75683503638508298</v>
      </c>
      <c r="E46" s="340">
        <v>0.79766242336709003</v>
      </c>
      <c r="F46" s="340">
        <v>1</v>
      </c>
      <c r="G46" s="340">
        <v>1</v>
      </c>
      <c r="H46" s="340">
        <v>0.92052590823075198</v>
      </c>
      <c r="I46" s="340">
        <v>0.93025848910666997</v>
      </c>
      <c r="J46" s="340">
        <v>0.72715609290926797</v>
      </c>
      <c r="K46" s="340">
        <v>0.77795690270931805</v>
      </c>
      <c r="L46" s="340">
        <v>0.725799161614198</v>
      </c>
      <c r="M46" s="340">
        <v>0.77679746872287603</v>
      </c>
      <c r="N46" s="340">
        <v>0.71872255298663901</v>
      </c>
      <c r="O46" s="340">
        <v>0.76950916848601802</v>
      </c>
      <c r="P46" s="340">
        <v>0.65560033136637696</v>
      </c>
      <c r="Q46" s="340">
        <v>0.70883818763082995</v>
      </c>
      <c r="R46" s="343" t="s">
        <v>261</v>
      </c>
    </row>
    <row r="47" spans="1:18" x14ac:dyDescent="0.3">
      <c r="A47" s="337" t="s">
        <v>290</v>
      </c>
      <c r="B47" s="337" t="s">
        <v>285</v>
      </c>
      <c r="C47" s="338">
        <f t="shared" si="2"/>
        <v>-0.24296278467332921</v>
      </c>
      <c r="D47" s="340">
        <v>0.79324593886100303</v>
      </c>
      <c r="E47" s="340">
        <v>0.82203039711291503</v>
      </c>
      <c r="F47" s="340">
        <v>1</v>
      </c>
      <c r="G47" s="340">
        <v>1</v>
      </c>
      <c r="H47" s="340">
        <v>0.91669927520788497</v>
      </c>
      <c r="I47" s="340">
        <v>0.92655657182894602</v>
      </c>
      <c r="J47" s="340">
        <v>0.70706986849322195</v>
      </c>
      <c r="K47" s="340">
        <v>0.75829668437043496</v>
      </c>
      <c r="L47" s="340">
        <v>0.70540482550998496</v>
      </c>
      <c r="M47" s="340">
        <v>0.75686231462072795</v>
      </c>
      <c r="N47" s="340">
        <v>0.69758495930514897</v>
      </c>
      <c r="O47" s="340">
        <v>0.74896077943739803</v>
      </c>
      <c r="P47" s="340">
        <v>0.63818961327106905</v>
      </c>
      <c r="Q47" s="340">
        <v>0.69145389460165996</v>
      </c>
      <c r="R47" s="343" t="s">
        <v>261</v>
      </c>
    </row>
    <row r="48" spans="1:18" x14ac:dyDescent="0.3">
      <c r="A48" s="337" t="s">
        <v>291</v>
      </c>
      <c r="B48" s="337" t="s">
        <v>292</v>
      </c>
      <c r="C48" s="338">
        <f t="shared" si="2"/>
        <v>-0.1743484583946672</v>
      </c>
      <c r="D48" s="340">
        <v>0.74608475128364504</v>
      </c>
      <c r="E48" s="340">
        <v>0.77669773654683705</v>
      </c>
      <c r="F48" s="340">
        <v>1</v>
      </c>
      <c r="G48" s="340">
        <v>1</v>
      </c>
      <c r="H48" s="340">
        <v>0.91061112970735802</v>
      </c>
      <c r="I48" s="340">
        <v>0.91837913342482802</v>
      </c>
      <c r="J48" s="340">
        <v>0.697473684528231</v>
      </c>
      <c r="K48" s="340">
        <v>0.73537835625812897</v>
      </c>
      <c r="L48" s="340">
        <v>0.69600694831672805</v>
      </c>
      <c r="M48" s="340">
        <v>0.73397947116867401</v>
      </c>
      <c r="N48" s="340">
        <v>0.68919233523286505</v>
      </c>
      <c r="O48" s="340">
        <v>0.72687857426393698</v>
      </c>
      <c r="P48" s="340">
        <v>0.63531803184170899</v>
      </c>
      <c r="Q48" s="340">
        <v>0.67248933941426703</v>
      </c>
      <c r="R48" s="343" t="s">
        <v>261</v>
      </c>
    </row>
    <row r="49" spans="1:18" x14ac:dyDescent="0.3">
      <c r="A49" s="337" t="s">
        <v>293</v>
      </c>
      <c r="B49" s="337" t="s">
        <v>274</v>
      </c>
      <c r="C49" s="338" t="str">
        <f t="shared" si="2"/>
        <v>n/a</v>
      </c>
      <c r="D49" s="340"/>
      <c r="E49" s="340"/>
      <c r="F49" s="340">
        <v>1</v>
      </c>
      <c r="G49" s="340">
        <v>1</v>
      </c>
      <c r="H49" s="340">
        <v>0.91680478894783202</v>
      </c>
      <c r="I49" s="340">
        <v>0.92427856177340495</v>
      </c>
      <c r="J49" s="340">
        <v>0.70691092453719095</v>
      </c>
      <c r="K49" s="340">
        <v>0.74658749517915701</v>
      </c>
      <c r="L49" s="340">
        <v>0.705380597158629</v>
      </c>
      <c r="M49" s="340">
        <v>0.74518198916985701</v>
      </c>
      <c r="N49" s="340">
        <v>0.69664446994132001</v>
      </c>
      <c r="O49" s="340">
        <v>0.73668172922313702</v>
      </c>
      <c r="P49" s="340">
        <v>0.62713930368475201</v>
      </c>
      <c r="Q49" s="340">
        <v>0.66927447365538895</v>
      </c>
      <c r="R49" s="343" t="s">
        <v>272</v>
      </c>
    </row>
    <row r="50" spans="1:18" x14ac:dyDescent="0.3">
      <c r="A50" s="337" t="s">
        <v>294</v>
      </c>
      <c r="B50" s="337" t="s">
        <v>295</v>
      </c>
      <c r="C50" s="338">
        <f t="shared" si="2"/>
        <v>-0.43336100226039392</v>
      </c>
      <c r="D50" s="340">
        <v>0.92275711518289105</v>
      </c>
      <c r="E50" s="340">
        <v>0.92518281321289497</v>
      </c>
      <c r="F50" s="340">
        <v>1</v>
      </c>
      <c r="G50" s="340">
        <v>1</v>
      </c>
      <c r="H50" s="340">
        <v>0.92275711518289105</v>
      </c>
      <c r="I50" s="340">
        <v>0.92518281321289497</v>
      </c>
      <c r="J50" s="340">
        <v>0.734058326508645</v>
      </c>
      <c r="K50" s="340">
        <v>0.74989982341287498</v>
      </c>
      <c r="L50" s="340">
        <v>0.73170039324997105</v>
      </c>
      <c r="M50" s="340">
        <v>0.74756135765991005</v>
      </c>
      <c r="N50" s="340">
        <v>0.72281167250779499</v>
      </c>
      <c r="O50" s="340">
        <v>0.73888154714968102</v>
      </c>
      <c r="P50" s="340">
        <v>0.64377160654413901</v>
      </c>
      <c r="Q50" s="340">
        <v>0.65970756846862599</v>
      </c>
      <c r="R50" s="343" t="s">
        <v>261</v>
      </c>
    </row>
    <row r="51" spans="1:18" x14ac:dyDescent="0.3">
      <c r="A51" s="337" t="s">
        <v>296</v>
      </c>
      <c r="B51" s="337" t="s">
        <v>295</v>
      </c>
      <c r="C51" s="338">
        <f t="shared" si="2"/>
        <v>-0.27759975163924161</v>
      </c>
      <c r="D51" s="340">
        <v>0.92984980459265798</v>
      </c>
      <c r="E51" s="340">
        <v>0.92740703051176199</v>
      </c>
      <c r="F51" s="340">
        <v>1</v>
      </c>
      <c r="G51" s="340">
        <v>1</v>
      </c>
      <c r="H51" s="340">
        <v>0.92984980459265798</v>
      </c>
      <c r="I51" s="340">
        <v>0.92740703051176199</v>
      </c>
      <c r="J51" s="340">
        <v>0.80011603748506999</v>
      </c>
      <c r="K51" s="340">
        <v>0.812650564204634</v>
      </c>
      <c r="L51" s="340">
        <v>0.798507568494224</v>
      </c>
      <c r="M51" s="340">
        <v>0.81126727258174103</v>
      </c>
      <c r="N51" s="340">
        <v>0.79400658250535205</v>
      </c>
      <c r="O51" s="340">
        <v>0.80602155537245401</v>
      </c>
      <c r="P51" s="340">
        <v>0.72780994470263605</v>
      </c>
      <c r="Q51" s="340">
        <v>0.74261052995268195</v>
      </c>
      <c r="R51" s="343" t="s">
        <v>261</v>
      </c>
    </row>
    <row r="52" spans="1:18" x14ac:dyDescent="0.3">
      <c r="A52" s="337" t="s">
        <v>297</v>
      </c>
      <c r="B52" s="337" t="s">
        <v>269</v>
      </c>
      <c r="C52" s="338">
        <f t="shared" si="2"/>
        <v>-5.7976613296077728E-2</v>
      </c>
      <c r="D52" s="340">
        <v>0.66637317919320305</v>
      </c>
      <c r="E52" s="340">
        <v>0.72688498376647703</v>
      </c>
      <c r="F52" s="340">
        <v>1</v>
      </c>
      <c r="G52" s="340">
        <v>1</v>
      </c>
      <c r="H52" s="340">
        <v>0.90849085797093498</v>
      </c>
      <c r="I52" s="340">
        <v>0.92006556274754303</v>
      </c>
      <c r="J52" s="340">
        <v>0.66795797849262994</v>
      </c>
      <c r="K52" s="340">
        <v>0.72820346614128195</v>
      </c>
      <c r="L52" s="340">
        <v>0.66637317919320305</v>
      </c>
      <c r="M52" s="340">
        <v>0.72688498376647703</v>
      </c>
      <c r="N52" s="340">
        <v>0.65898541990366499</v>
      </c>
      <c r="O52" s="340">
        <v>0.71918828194823103</v>
      </c>
      <c r="P52" s="340">
        <v>0.62985624712170896</v>
      </c>
      <c r="Q52" s="340">
        <v>0.69591831341656496</v>
      </c>
      <c r="R52" s="343" t="s">
        <v>263</v>
      </c>
    </row>
    <row r="53" spans="1:18" x14ac:dyDescent="0.3">
      <c r="A53" s="337" t="s">
        <v>298</v>
      </c>
      <c r="B53" s="337" t="s">
        <v>285</v>
      </c>
      <c r="C53" s="338">
        <f t="shared" si="2"/>
        <v>-0.12048424711247271</v>
      </c>
      <c r="D53" s="340">
        <v>0.72386305762540304</v>
      </c>
      <c r="E53" s="340">
        <v>0.73916457428261995</v>
      </c>
      <c r="F53" s="340">
        <v>1</v>
      </c>
      <c r="G53" s="340">
        <v>1</v>
      </c>
      <c r="H53" s="340">
        <v>0.92172683478400796</v>
      </c>
      <c r="I53" s="340">
        <v>0.92398841138667998</v>
      </c>
      <c r="J53" s="340">
        <v>0.73440274570316999</v>
      </c>
      <c r="K53" s="340">
        <v>0.74954511578145699</v>
      </c>
      <c r="L53" s="340">
        <v>0.73260227683468404</v>
      </c>
      <c r="M53" s="340">
        <v>0.747772017459433</v>
      </c>
      <c r="N53" s="340">
        <v>0.72386305762540304</v>
      </c>
      <c r="O53" s="340">
        <v>0.73916457428261995</v>
      </c>
      <c r="P53" s="340">
        <v>0.64602698296814398</v>
      </c>
      <c r="Q53" s="340">
        <v>0.66088987809337196</v>
      </c>
      <c r="R53" s="343" t="s">
        <v>264</v>
      </c>
    </row>
    <row r="54" spans="1:18" x14ac:dyDescent="0.3">
      <c r="A54" s="337" t="s">
        <v>299</v>
      </c>
      <c r="B54" s="337" t="s">
        <v>285</v>
      </c>
      <c r="C54" s="338">
        <f t="shared" si="2"/>
        <v>-2.5275692280941661E-2</v>
      </c>
      <c r="D54" s="340">
        <v>0.65273949417592203</v>
      </c>
      <c r="E54" s="340">
        <v>0.73372229672521705</v>
      </c>
      <c r="F54" s="340">
        <v>1</v>
      </c>
      <c r="G54" s="340">
        <v>1</v>
      </c>
      <c r="H54" s="340">
        <v>0.91668593841677803</v>
      </c>
      <c r="I54" s="340">
        <v>0.92979688606439503</v>
      </c>
      <c r="J54" s="340">
        <v>0.71002998795350103</v>
      </c>
      <c r="K54" s="340">
        <v>0.77544042207618302</v>
      </c>
      <c r="L54" s="340">
        <v>0.708478063758192</v>
      </c>
      <c r="M54" s="340">
        <v>0.77437004325952596</v>
      </c>
      <c r="N54" s="340">
        <v>0.70154616482163301</v>
      </c>
      <c r="O54" s="340">
        <v>0.76718160430620497</v>
      </c>
      <c r="P54" s="340">
        <v>0.63664778077764195</v>
      </c>
      <c r="Q54" s="340">
        <v>0.716747241193044</v>
      </c>
      <c r="R54" s="343" t="s">
        <v>264</v>
      </c>
    </row>
    <row r="55" spans="1:18" x14ac:dyDescent="0.3">
      <c r="A55" s="337" t="s">
        <v>300</v>
      </c>
      <c r="B55" s="337" t="s">
        <v>269</v>
      </c>
      <c r="C55" s="338">
        <f t="shared" si="2"/>
        <v>-0.1607576066324457</v>
      </c>
      <c r="D55" s="340">
        <v>0.73354456902353105</v>
      </c>
      <c r="E55" s="340">
        <v>0.77264235020595395</v>
      </c>
      <c r="F55" s="340">
        <v>1</v>
      </c>
      <c r="G55" s="340">
        <v>1</v>
      </c>
      <c r="H55" s="340">
        <v>0.91062559948252597</v>
      </c>
      <c r="I55" s="340">
        <v>0.92007012447928105</v>
      </c>
      <c r="J55" s="340">
        <v>0.68835049349507105</v>
      </c>
      <c r="K55" s="340">
        <v>0.73682353144224899</v>
      </c>
      <c r="L55" s="340">
        <v>0.68673328214976204</v>
      </c>
      <c r="M55" s="340">
        <v>0.73536508768082898</v>
      </c>
      <c r="N55" s="340">
        <v>0.67971325210752298</v>
      </c>
      <c r="O55" s="340">
        <v>0.72796591205644401</v>
      </c>
      <c r="P55" s="340">
        <v>0.63195327330369</v>
      </c>
      <c r="Q55" s="340">
        <v>0.67983304367549702</v>
      </c>
      <c r="R55" s="343" t="s">
        <v>261</v>
      </c>
    </row>
    <row r="56" spans="1:18" x14ac:dyDescent="0.3">
      <c r="A56" s="337" t="s">
        <v>301</v>
      </c>
      <c r="B56" s="337" t="s">
        <v>292</v>
      </c>
      <c r="C56" s="338">
        <f t="shared" si="2"/>
        <v>-9.8067780762279635E-2</v>
      </c>
      <c r="D56" s="340">
        <v>0.69613783105989702</v>
      </c>
      <c r="E56" s="340">
        <v>0.73704632276787296</v>
      </c>
      <c r="F56" s="340">
        <v>1</v>
      </c>
      <c r="G56" s="340">
        <v>1</v>
      </c>
      <c r="H56" s="340">
        <v>0.90897478129237497</v>
      </c>
      <c r="I56" s="340">
        <v>0.91676712617919598</v>
      </c>
      <c r="J56" s="340">
        <v>0.68373520766645002</v>
      </c>
      <c r="K56" s="340">
        <v>0.72214760928011101</v>
      </c>
      <c r="L56" s="340">
        <v>0.68230886445251304</v>
      </c>
      <c r="M56" s="340">
        <v>0.72075594487463002</v>
      </c>
      <c r="N56" s="340">
        <v>0.67533200531611304</v>
      </c>
      <c r="O56" s="340">
        <v>0.71354556058433205</v>
      </c>
      <c r="P56" s="340">
        <v>0.633966175181497</v>
      </c>
      <c r="Q56" s="340">
        <v>0.67034544209131997</v>
      </c>
      <c r="R56" s="343" t="s">
        <v>261</v>
      </c>
    </row>
    <row r="57" spans="1:18" x14ac:dyDescent="0.3">
      <c r="A57" s="337" t="s">
        <v>302</v>
      </c>
      <c r="B57" s="337" t="s">
        <v>271</v>
      </c>
      <c r="C57" s="338" t="str">
        <f t="shared" si="2"/>
        <v>n/a</v>
      </c>
      <c r="D57" s="340"/>
      <c r="E57" s="340"/>
      <c r="F57" s="340">
        <v>1</v>
      </c>
      <c r="G57" s="340">
        <v>1</v>
      </c>
      <c r="H57" s="340">
        <v>0.91941241968083698</v>
      </c>
      <c r="I57" s="340">
        <v>0.92088719962416898</v>
      </c>
      <c r="J57" s="340">
        <v>0.75264029449121905</v>
      </c>
      <c r="K57" s="340">
        <v>0.76972719619463903</v>
      </c>
      <c r="L57" s="340">
        <v>0.75103762199254398</v>
      </c>
      <c r="M57" s="340">
        <v>0.76821996121177205</v>
      </c>
      <c r="N57" s="340">
        <v>0.74345617169345501</v>
      </c>
      <c r="O57" s="340">
        <v>0.76067612787740502</v>
      </c>
      <c r="P57" s="340">
        <v>0.67265312425035795</v>
      </c>
      <c r="Q57" s="340">
        <v>0.68928308596717602</v>
      </c>
      <c r="R57" s="343" t="s">
        <v>272</v>
      </c>
    </row>
    <row r="58" spans="1:18" x14ac:dyDescent="0.3">
      <c r="A58" s="337" t="s">
        <v>303</v>
      </c>
      <c r="B58" s="337" t="s">
        <v>274</v>
      </c>
      <c r="C58" s="338" t="str">
        <f t="shared" si="2"/>
        <v>n/a</v>
      </c>
      <c r="D58" s="340"/>
      <c r="E58" s="340"/>
      <c r="F58" s="340">
        <v>1</v>
      </c>
      <c r="G58" s="340">
        <v>1</v>
      </c>
      <c r="H58" s="340">
        <v>0.91776674208606501</v>
      </c>
      <c r="I58" s="340">
        <v>0.92536173289790302</v>
      </c>
      <c r="J58" s="340">
        <v>0.71097177678872703</v>
      </c>
      <c r="K58" s="340">
        <v>0.75145061467101004</v>
      </c>
      <c r="L58" s="340">
        <v>0.70956505072234599</v>
      </c>
      <c r="M58" s="340">
        <v>0.75016461882655705</v>
      </c>
      <c r="N58" s="340">
        <v>0.70080479144706498</v>
      </c>
      <c r="O58" s="340">
        <v>0.74159864664285802</v>
      </c>
      <c r="P58" s="340">
        <v>0.63346025165186004</v>
      </c>
      <c r="Q58" s="340">
        <v>0.67624028581092099</v>
      </c>
      <c r="R58" s="343" t="s">
        <v>272</v>
      </c>
    </row>
    <row r="59" spans="1:18" x14ac:dyDescent="0.3">
      <c r="A59" s="337" t="s">
        <v>304</v>
      </c>
      <c r="B59" s="337" t="s">
        <v>285</v>
      </c>
      <c r="C59" s="338">
        <f t="shared" si="2"/>
        <v>-0.13441686469865913</v>
      </c>
      <c r="D59" s="340">
        <v>0.74873497904683395</v>
      </c>
      <c r="E59" s="340">
        <v>0.78996565277011799</v>
      </c>
      <c r="F59" s="340">
        <v>1</v>
      </c>
      <c r="G59" s="340">
        <v>1</v>
      </c>
      <c r="H59" s="340">
        <v>0.91285998484133202</v>
      </c>
      <c r="I59" s="340">
        <v>0.92364927460137303</v>
      </c>
      <c r="J59" s="340">
        <v>0.70220878983724599</v>
      </c>
      <c r="K59" s="340">
        <v>0.756007202175903</v>
      </c>
      <c r="L59" s="340">
        <v>0.70078775616992806</v>
      </c>
      <c r="M59" s="340">
        <v>0.75475808211722095</v>
      </c>
      <c r="N59" s="340">
        <v>0.69299277896309797</v>
      </c>
      <c r="O59" s="340">
        <v>0.74681587377199099</v>
      </c>
      <c r="P59" s="340">
        <v>0.66001749651855202</v>
      </c>
      <c r="Q59" s="340">
        <v>0.71084283171515095</v>
      </c>
      <c r="R59" s="343" t="s">
        <v>261</v>
      </c>
    </row>
    <row r="60" spans="1:18" x14ac:dyDescent="0.3">
      <c r="A60" s="337" t="s">
        <v>305</v>
      </c>
      <c r="B60" s="337" t="s">
        <v>282</v>
      </c>
      <c r="C60" s="338">
        <f t="shared" si="2"/>
        <v>-9.3501838520085617E-2</v>
      </c>
      <c r="D60" s="340">
        <v>0.70949921011685402</v>
      </c>
      <c r="E60" s="340">
        <v>0.74659585630871605</v>
      </c>
      <c r="F60" s="340">
        <v>1</v>
      </c>
      <c r="G60" s="340">
        <v>1</v>
      </c>
      <c r="H60" s="340">
        <v>0.91505791662790603</v>
      </c>
      <c r="I60" s="340">
        <v>0.92266981312657703</v>
      </c>
      <c r="J60" s="340">
        <v>0.71808720553714001</v>
      </c>
      <c r="K60" s="340">
        <v>0.75529566782598301</v>
      </c>
      <c r="L60" s="340">
        <v>0.71641479537762698</v>
      </c>
      <c r="M60" s="340">
        <v>0.75372355655680501</v>
      </c>
      <c r="N60" s="340">
        <v>0.70949921011685402</v>
      </c>
      <c r="O60" s="340">
        <v>0.74659585630871605</v>
      </c>
      <c r="P60" s="340">
        <v>0.64883220596781999</v>
      </c>
      <c r="Q60" s="340">
        <v>0.686551561629546</v>
      </c>
      <c r="R60" s="343" t="s">
        <v>264</v>
      </c>
    </row>
    <row r="61" spans="1:18" x14ac:dyDescent="0.3">
      <c r="A61" s="337" t="s">
        <v>306</v>
      </c>
      <c r="B61" s="337" t="s">
        <v>285</v>
      </c>
      <c r="C61" s="338">
        <f t="shared" si="2"/>
        <v>-0.14512385222510957</v>
      </c>
      <c r="D61" s="340">
        <v>0.74154820803792498</v>
      </c>
      <c r="E61" s="340">
        <v>0.77443936602535302</v>
      </c>
      <c r="F61" s="340">
        <v>1</v>
      </c>
      <c r="G61" s="340">
        <v>1</v>
      </c>
      <c r="H61" s="340">
        <v>0.91798069956126904</v>
      </c>
      <c r="I61" s="340">
        <v>0.92073291312738204</v>
      </c>
      <c r="J61" s="340">
        <v>0.72693963230863801</v>
      </c>
      <c r="K61" s="340">
        <v>0.766633467938446</v>
      </c>
      <c r="L61" s="340">
        <v>0.724772052798066</v>
      </c>
      <c r="M61" s="340">
        <v>0.76492777069310502</v>
      </c>
      <c r="N61" s="340">
        <v>0.71642082265822205</v>
      </c>
      <c r="O61" s="340">
        <v>0.75689717399745104</v>
      </c>
      <c r="P61" s="340">
        <v>0.64757031005599097</v>
      </c>
      <c r="Q61" s="340">
        <v>0.69560483447349297</v>
      </c>
      <c r="R61" s="343" t="s">
        <v>261</v>
      </c>
    </row>
    <row r="62" spans="1:18" x14ac:dyDescent="0.3">
      <c r="A62" s="337" t="s">
        <v>307</v>
      </c>
      <c r="B62" s="337" t="s">
        <v>269</v>
      </c>
      <c r="C62" s="338">
        <f t="shared" si="2"/>
        <v>-0.29501886049706222</v>
      </c>
      <c r="D62" s="340">
        <v>0.84413045739271997</v>
      </c>
      <c r="E62" s="340">
        <v>0.867567131153408</v>
      </c>
      <c r="F62" s="340">
        <v>1</v>
      </c>
      <c r="G62" s="340">
        <v>1</v>
      </c>
      <c r="H62" s="340">
        <v>0.91767444484667804</v>
      </c>
      <c r="I62" s="340">
        <v>0.92938594117392903</v>
      </c>
      <c r="J62" s="340">
        <v>0.71578888903481597</v>
      </c>
      <c r="K62" s="340">
        <v>0.77581940961913998</v>
      </c>
      <c r="L62" s="340">
        <v>0.71445277261135198</v>
      </c>
      <c r="M62" s="340">
        <v>0.77481937574243298</v>
      </c>
      <c r="N62" s="340">
        <v>0.70699764723507097</v>
      </c>
      <c r="O62" s="340">
        <v>0.76710104259081302</v>
      </c>
      <c r="P62" s="340">
        <v>0.65182869774477303</v>
      </c>
      <c r="Q62" s="340">
        <v>0.72366234613675795</v>
      </c>
      <c r="R62" s="343" t="s">
        <v>261</v>
      </c>
    </row>
    <row r="63" spans="1:18" x14ac:dyDescent="0.3">
      <c r="A63" s="337" t="s">
        <v>308</v>
      </c>
      <c r="B63" s="337" t="s">
        <v>285</v>
      </c>
      <c r="C63" s="338">
        <f t="shared" si="2"/>
        <v>-0.28008122291931337</v>
      </c>
      <c r="D63" s="340">
        <v>0.83201103081510297</v>
      </c>
      <c r="E63" s="340">
        <v>0.85118789160138997</v>
      </c>
      <c r="F63" s="340">
        <v>1</v>
      </c>
      <c r="G63" s="340">
        <v>1</v>
      </c>
      <c r="H63" s="340">
        <v>0.92551521151595995</v>
      </c>
      <c r="I63" s="340">
        <v>0.933616906636622</v>
      </c>
      <c r="J63" s="340">
        <v>0.73435045986195202</v>
      </c>
      <c r="K63" s="340">
        <v>0.77940937503562802</v>
      </c>
      <c r="L63" s="340">
        <v>0.73270508355569797</v>
      </c>
      <c r="M63" s="340">
        <v>0.77798834664718497</v>
      </c>
      <c r="N63" s="340">
        <v>0.72440562732040803</v>
      </c>
      <c r="O63" s="340">
        <v>0.769955230626996</v>
      </c>
      <c r="P63" s="340">
        <v>0.64996737388088899</v>
      </c>
      <c r="Q63" s="340">
        <v>0.70049009445769805</v>
      </c>
      <c r="R63" s="343" t="s">
        <v>261</v>
      </c>
    </row>
    <row r="64" spans="1:18" x14ac:dyDescent="0.3">
      <c r="A64" s="337" t="s">
        <v>309</v>
      </c>
      <c r="B64" s="337" t="s">
        <v>285</v>
      </c>
      <c r="C64" s="338">
        <f t="shared" si="2"/>
        <v>-0.19825799366162014</v>
      </c>
      <c r="D64" s="340">
        <v>0.77494709865240397</v>
      </c>
      <c r="E64" s="340">
        <v>0.81328656542656996</v>
      </c>
      <c r="F64" s="340">
        <v>1</v>
      </c>
      <c r="G64" s="340">
        <v>1</v>
      </c>
      <c r="H64" s="340">
        <v>0.92295964887027204</v>
      </c>
      <c r="I64" s="340">
        <v>0.93026567473592803</v>
      </c>
      <c r="J64" s="340">
        <v>0.73145005265561303</v>
      </c>
      <c r="K64" s="340">
        <v>0.77985669425354498</v>
      </c>
      <c r="L64" s="340">
        <v>0.72885715929652395</v>
      </c>
      <c r="M64" s="340">
        <v>0.77775439131775304</v>
      </c>
      <c r="N64" s="340">
        <v>0.719821261248903</v>
      </c>
      <c r="O64" s="340">
        <v>0.76930462920101605</v>
      </c>
      <c r="P64" s="340">
        <v>0.64672808589770503</v>
      </c>
      <c r="Q64" s="340">
        <v>0.70192017886410396</v>
      </c>
      <c r="R64" s="343" t="s">
        <v>261</v>
      </c>
    </row>
    <row r="65" spans="1:18" x14ac:dyDescent="0.3">
      <c r="A65" s="337" t="s">
        <v>310</v>
      </c>
      <c r="B65" s="337" t="s">
        <v>282</v>
      </c>
      <c r="C65" s="338">
        <f t="shared" si="2"/>
        <v>-0.10948815525654434</v>
      </c>
      <c r="D65" s="340">
        <v>0.72571814429062798</v>
      </c>
      <c r="E65" s="340">
        <v>0.77158259081299296</v>
      </c>
      <c r="F65" s="340">
        <v>1</v>
      </c>
      <c r="G65" s="340">
        <v>1</v>
      </c>
      <c r="H65" s="340">
        <v>0.92454306639377604</v>
      </c>
      <c r="I65" s="340">
        <v>0.933265004647723</v>
      </c>
      <c r="J65" s="340">
        <v>0.73483865677346805</v>
      </c>
      <c r="K65" s="340">
        <v>0.78038152282425199</v>
      </c>
      <c r="L65" s="340">
        <v>0.733442152671125</v>
      </c>
      <c r="M65" s="340">
        <v>0.77916709918779004</v>
      </c>
      <c r="N65" s="340">
        <v>0.72571814429062798</v>
      </c>
      <c r="O65" s="340">
        <v>0.77158259081299296</v>
      </c>
      <c r="P65" s="340">
        <v>0.65410175030018403</v>
      </c>
      <c r="Q65" s="340">
        <v>0.70401537507727596</v>
      </c>
      <c r="R65" s="344" t="s">
        <v>264</v>
      </c>
    </row>
    <row r="66" spans="1:18" x14ac:dyDescent="0.3">
      <c r="A66" s="337" t="s">
        <v>311</v>
      </c>
      <c r="B66" s="337" t="s">
        <v>269</v>
      </c>
      <c r="C66" s="338">
        <f t="shared" si="2"/>
        <v>-0.20075654676791804</v>
      </c>
      <c r="D66" s="340">
        <v>0.80583929580520097</v>
      </c>
      <c r="E66" s="340">
        <v>0.81838496696054697</v>
      </c>
      <c r="F66" s="340">
        <v>1</v>
      </c>
      <c r="G66" s="340">
        <v>1</v>
      </c>
      <c r="H66" s="340">
        <v>0.92820408102803298</v>
      </c>
      <c r="I66" s="340">
        <v>0.92922352016421905</v>
      </c>
      <c r="J66" s="340">
        <v>0.76098421049897602</v>
      </c>
      <c r="K66" s="340">
        <v>0.77567428081712497</v>
      </c>
      <c r="L66" s="340">
        <v>0.75916105766674102</v>
      </c>
      <c r="M66" s="340">
        <v>0.77392518569757696</v>
      </c>
      <c r="N66" s="340">
        <v>0.75084884170275501</v>
      </c>
      <c r="O66" s="340">
        <v>0.76580108394617696</v>
      </c>
      <c r="P66" s="340">
        <v>0.67110964164574605</v>
      </c>
      <c r="Q66" s="340">
        <v>0.685375677482574</v>
      </c>
      <c r="R66" s="343" t="s">
        <v>261</v>
      </c>
    </row>
    <row r="67" spans="1:18" x14ac:dyDescent="0.3">
      <c r="A67" s="337" t="s">
        <v>312</v>
      </c>
      <c r="B67" s="337" t="s">
        <v>274</v>
      </c>
      <c r="C67" s="338" t="str">
        <f t="shared" si="2"/>
        <v>n/a</v>
      </c>
      <c r="D67" s="340"/>
      <c r="E67" s="340"/>
      <c r="F67" s="340">
        <v>1</v>
      </c>
      <c r="G67" s="340">
        <v>1</v>
      </c>
      <c r="H67" s="340">
        <v>0.90656169090002903</v>
      </c>
      <c r="I67" s="340">
        <v>0.91391688411281702</v>
      </c>
      <c r="J67" s="340">
        <v>0.67018555034796301</v>
      </c>
      <c r="K67" s="340">
        <v>0.70836249101572102</v>
      </c>
      <c r="L67" s="340">
        <v>0.66875161787298998</v>
      </c>
      <c r="M67" s="340">
        <v>0.706963112124527</v>
      </c>
      <c r="N67" s="340">
        <v>0.66179550560074796</v>
      </c>
      <c r="O67" s="340">
        <v>0.69977482821433001</v>
      </c>
      <c r="P67" s="340">
        <v>0.61477669324787898</v>
      </c>
      <c r="Q67" s="340">
        <v>0.65322871154203299</v>
      </c>
      <c r="R67" s="343" t="s">
        <v>272</v>
      </c>
    </row>
    <row r="68" spans="1:18" x14ac:dyDescent="0.3">
      <c r="A68" s="337" t="s">
        <v>313</v>
      </c>
      <c r="B68" s="337" t="s">
        <v>285</v>
      </c>
      <c r="C68" s="338">
        <f t="shared" si="2"/>
        <v>-0.1946969957136428</v>
      </c>
      <c r="D68" s="340">
        <v>0.76410905098478898</v>
      </c>
      <c r="E68" s="340">
        <v>0.79903954683239198</v>
      </c>
      <c r="F68" s="340">
        <v>1</v>
      </c>
      <c r="G68" s="340">
        <v>1</v>
      </c>
      <c r="H68" s="340">
        <v>0.91589975971681703</v>
      </c>
      <c r="I68" s="340">
        <v>0.92570505108019296</v>
      </c>
      <c r="J68" s="340">
        <v>0.70742678881734999</v>
      </c>
      <c r="K68" s="340">
        <v>0.75826715054957405</v>
      </c>
      <c r="L68" s="340">
        <v>0.70572543307089297</v>
      </c>
      <c r="M68" s="340">
        <v>0.75678367627989196</v>
      </c>
      <c r="N68" s="340">
        <v>0.69806204853745102</v>
      </c>
      <c r="O68" s="340">
        <v>0.748988081485506</v>
      </c>
      <c r="P68" s="340">
        <v>0.63958397294567104</v>
      </c>
      <c r="Q68" s="340">
        <v>0.69207623446065103</v>
      </c>
      <c r="R68" s="343" t="s">
        <v>261</v>
      </c>
    </row>
    <row r="69" spans="1:18" x14ac:dyDescent="0.3">
      <c r="A69" s="337" t="s">
        <v>314</v>
      </c>
      <c r="B69" s="337" t="s">
        <v>277</v>
      </c>
      <c r="C69" s="338">
        <f t="shared" si="2"/>
        <v>-0.48782180225586069</v>
      </c>
      <c r="D69" s="340">
        <v>0.90530452263622196</v>
      </c>
      <c r="E69" s="340">
        <v>0.90824286788300501</v>
      </c>
      <c r="F69" s="340">
        <v>1</v>
      </c>
      <c r="G69" s="340">
        <v>1</v>
      </c>
      <c r="H69" s="340">
        <v>0.90530452263622196</v>
      </c>
      <c r="I69" s="340">
        <v>0.90824286788300501</v>
      </c>
      <c r="J69" s="340">
        <v>0.67141030424085801</v>
      </c>
      <c r="K69" s="340">
        <v>0.69897851559017798</v>
      </c>
      <c r="L69" s="340">
        <v>0.66928033045040103</v>
      </c>
      <c r="M69" s="340">
        <v>0.69699046159911804</v>
      </c>
      <c r="N69" s="340">
        <v>0.66060156720473595</v>
      </c>
      <c r="O69" s="340">
        <v>0.68850623906104802</v>
      </c>
      <c r="P69" s="340">
        <v>0.60847644607948603</v>
      </c>
      <c r="Q69" s="340">
        <v>0.63665296948058703</v>
      </c>
      <c r="R69" s="343" t="s">
        <v>261</v>
      </c>
    </row>
    <row r="70" spans="1:18" x14ac:dyDescent="0.3">
      <c r="A70" s="337" t="s">
        <v>315</v>
      </c>
      <c r="B70" s="337" t="s">
        <v>285</v>
      </c>
      <c r="C70" s="338">
        <f t="shared" si="2"/>
        <v>-8.3371989534535368E-2</v>
      </c>
      <c r="D70" s="340">
        <v>0.75033751786497604</v>
      </c>
      <c r="E70" s="340">
        <v>0.79813919495798502</v>
      </c>
      <c r="F70" s="340">
        <v>1</v>
      </c>
      <c r="G70" s="340">
        <v>1</v>
      </c>
      <c r="H70" s="340">
        <v>0.93456253512443099</v>
      </c>
      <c r="I70" s="340">
        <v>0.94144463183172</v>
      </c>
      <c r="J70" s="340">
        <v>0.77963969642439002</v>
      </c>
      <c r="K70" s="340">
        <v>0.821571218189451</v>
      </c>
      <c r="L70" s="340">
        <v>0.77772349386562201</v>
      </c>
      <c r="M70" s="340">
        <v>0.81998300134220703</v>
      </c>
      <c r="N70" s="340">
        <v>0.77029389365353196</v>
      </c>
      <c r="O70" s="340">
        <v>0.81248422835020695</v>
      </c>
      <c r="P70" s="340">
        <v>0.69259453365353696</v>
      </c>
      <c r="Q70" s="340">
        <v>0.73718002904707103</v>
      </c>
      <c r="R70" s="343" t="s">
        <v>264</v>
      </c>
    </row>
    <row r="71" spans="1:18" x14ac:dyDescent="0.3">
      <c r="A71" s="337" t="s">
        <v>316</v>
      </c>
      <c r="B71" s="337" t="s">
        <v>285</v>
      </c>
      <c r="C71" s="338">
        <f t="shared" si="2"/>
        <v>-0.10679964231166293</v>
      </c>
      <c r="D71" s="340">
        <v>0.71357778754124102</v>
      </c>
      <c r="E71" s="340">
        <v>0.75995319561434005</v>
      </c>
      <c r="F71" s="340">
        <v>1</v>
      </c>
      <c r="G71" s="340">
        <v>1</v>
      </c>
      <c r="H71" s="340">
        <v>0.92038111136532696</v>
      </c>
      <c r="I71" s="340">
        <v>0.92883236755085397</v>
      </c>
      <c r="J71" s="340">
        <v>0.71982618875068005</v>
      </c>
      <c r="K71" s="340">
        <v>0.76696895787493302</v>
      </c>
      <c r="L71" s="340">
        <v>0.71812486507643702</v>
      </c>
      <c r="M71" s="340">
        <v>0.76549285174121595</v>
      </c>
      <c r="N71" s="340">
        <v>0.70998851889597403</v>
      </c>
      <c r="O71" s="340">
        <v>0.75738678187957997</v>
      </c>
      <c r="P71" s="340">
        <v>0.64472173667391297</v>
      </c>
      <c r="Q71" s="340">
        <v>0.69565988044460103</v>
      </c>
      <c r="R71" s="343" t="s">
        <v>264</v>
      </c>
    </row>
    <row r="72" spans="1:18" x14ac:dyDescent="0.3">
      <c r="A72" s="337" t="s">
        <v>317</v>
      </c>
      <c r="B72" s="337" t="s">
        <v>285</v>
      </c>
      <c r="C72" s="338">
        <f t="shared" si="2"/>
        <v>-0.27608839196495444</v>
      </c>
      <c r="D72" s="340">
        <v>0.80428662077968704</v>
      </c>
      <c r="E72" s="340">
        <v>0.83747644215791395</v>
      </c>
      <c r="F72" s="340">
        <v>1</v>
      </c>
      <c r="G72" s="340">
        <v>1</v>
      </c>
      <c r="H72" s="340">
        <v>0.91104674842356803</v>
      </c>
      <c r="I72" s="340">
        <v>0.92404787676905698</v>
      </c>
      <c r="J72" s="340">
        <v>0.69663703242219899</v>
      </c>
      <c r="K72" s="340">
        <v>0.76062960946338698</v>
      </c>
      <c r="L72" s="340">
        <v>0.69502953375006904</v>
      </c>
      <c r="M72" s="340">
        <v>0.75937880440746897</v>
      </c>
      <c r="N72" s="340">
        <v>0.68781152765374098</v>
      </c>
      <c r="O72" s="340">
        <v>0.75181144840249003</v>
      </c>
      <c r="P72" s="340">
        <v>0.63027500747124998</v>
      </c>
      <c r="Q72" s="340">
        <v>0.70551497704399402</v>
      </c>
      <c r="R72" s="343" t="s">
        <v>261</v>
      </c>
    </row>
    <row r="73" spans="1:18" x14ac:dyDescent="0.3">
      <c r="A73" s="337" t="s">
        <v>318</v>
      </c>
      <c r="B73" s="337" t="s">
        <v>295</v>
      </c>
      <c r="C73" s="338">
        <f t="shared" si="2"/>
        <v>-0.36176484274182485</v>
      </c>
      <c r="D73" s="340">
        <v>0.92791200409186303</v>
      </c>
      <c r="E73" s="340">
        <v>0.92790538872877204</v>
      </c>
      <c r="F73" s="340">
        <v>1</v>
      </c>
      <c r="G73" s="340">
        <v>1</v>
      </c>
      <c r="H73" s="340">
        <v>0.92791200409186303</v>
      </c>
      <c r="I73" s="340">
        <v>0.92790538872877204</v>
      </c>
      <c r="J73" s="340">
        <v>0.77004582537686805</v>
      </c>
      <c r="K73" s="340">
        <v>0.781678623885532</v>
      </c>
      <c r="L73" s="340">
        <v>0.76848263047337095</v>
      </c>
      <c r="M73" s="340">
        <v>0.78020384352903804</v>
      </c>
      <c r="N73" s="340">
        <v>0.76059193275343295</v>
      </c>
      <c r="O73" s="340">
        <v>0.77243008208705699</v>
      </c>
      <c r="P73" s="340">
        <v>0.681403994997824</v>
      </c>
      <c r="Q73" s="340">
        <v>0.69334470909970303</v>
      </c>
      <c r="R73" s="343" t="s">
        <v>261</v>
      </c>
    </row>
    <row r="74" spans="1:18" x14ac:dyDescent="0.3">
      <c r="A74" s="337" t="s">
        <v>319</v>
      </c>
      <c r="B74" s="337" t="s">
        <v>274</v>
      </c>
      <c r="C74" s="338" t="str">
        <f t="shared" si="2"/>
        <v>n/a</v>
      </c>
      <c r="D74" s="340"/>
      <c r="E74" s="340"/>
      <c r="F74" s="340">
        <v>1</v>
      </c>
      <c r="G74" s="340">
        <v>1</v>
      </c>
      <c r="H74" s="340">
        <v>0.90775460225971805</v>
      </c>
      <c r="I74" s="340">
        <v>0.91553873327718405</v>
      </c>
      <c r="J74" s="340">
        <v>0.67825742625107199</v>
      </c>
      <c r="K74" s="340">
        <v>0.717296380189271</v>
      </c>
      <c r="L74" s="340">
        <v>0.67684603499506701</v>
      </c>
      <c r="M74" s="340">
        <v>0.71593874947720604</v>
      </c>
      <c r="N74" s="340">
        <v>0.67004528135772701</v>
      </c>
      <c r="O74" s="340">
        <v>0.70888852602742902</v>
      </c>
      <c r="P74" s="340">
        <v>0.63304685125271798</v>
      </c>
      <c r="Q74" s="340">
        <v>0.66892235354396901</v>
      </c>
      <c r="R74" s="343" t="s">
        <v>272</v>
      </c>
    </row>
    <row r="75" spans="1:18" x14ac:dyDescent="0.3">
      <c r="A75" s="337" t="s">
        <v>320</v>
      </c>
      <c r="B75" s="337" t="s">
        <v>285</v>
      </c>
      <c r="C75" s="338">
        <f t="shared" si="2"/>
        <v>-0.42681717779140782</v>
      </c>
      <c r="D75" s="339">
        <v>0.94183658155183203</v>
      </c>
      <c r="E75" s="339">
        <v>0.94091222105751504</v>
      </c>
      <c r="F75" s="339">
        <v>1</v>
      </c>
      <c r="G75" s="339">
        <v>1</v>
      </c>
      <c r="H75" s="339">
        <v>0.92519076788325805</v>
      </c>
      <c r="I75" s="339">
        <v>0.92689395204310199</v>
      </c>
      <c r="J75" s="339">
        <v>0.74882135093121105</v>
      </c>
      <c r="K75" s="339">
        <v>0.76418435935690199</v>
      </c>
      <c r="L75" s="339">
        <v>0.74688222531891502</v>
      </c>
      <c r="M75" s="339">
        <v>0.76229832319435897</v>
      </c>
      <c r="N75" s="339">
        <v>0.73830135785038598</v>
      </c>
      <c r="O75" s="339">
        <v>0.75391324516621405</v>
      </c>
      <c r="P75" s="339">
        <v>0.66009618906447098</v>
      </c>
      <c r="Q75" s="339">
        <v>0.67561262155798096</v>
      </c>
      <c r="R75" s="342" t="s">
        <v>275</v>
      </c>
    </row>
    <row r="76" spans="1:18" x14ac:dyDescent="0.3">
      <c r="A76" s="337" t="s">
        <v>321</v>
      </c>
      <c r="B76" s="337" t="s">
        <v>322</v>
      </c>
      <c r="C76" s="338">
        <f t="shared" si="2"/>
        <v>-0.10704085769592227</v>
      </c>
      <c r="D76" s="339">
        <v>0.79877151313039696</v>
      </c>
      <c r="E76" s="339">
        <v>0.81029894447206796</v>
      </c>
      <c r="F76" s="339">
        <v>1</v>
      </c>
      <c r="G76" s="339">
        <v>1</v>
      </c>
      <c r="H76" s="339">
        <v>0.92963927884730702</v>
      </c>
      <c r="I76" s="339">
        <v>0.92751933349399596</v>
      </c>
      <c r="J76" s="339">
        <v>0.80027547855335401</v>
      </c>
      <c r="K76" s="339">
        <v>0.81159784983778205</v>
      </c>
      <c r="L76" s="339">
        <v>0.79877151313039696</v>
      </c>
      <c r="M76" s="339">
        <v>0.81029894447206796</v>
      </c>
      <c r="N76" s="339">
        <v>0.79391503073535596</v>
      </c>
      <c r="O76" s="339">
        <v>0.804860098634678</v>
      </c>
      <c r="P76" s="339">
        <v>0.72153751831063895</v>
      </c>
      <c r="Q76" s="339">
        <v>0.73730877569011899</v>
      </c>
      <c r="R76" s="342" t="s">
        <v>264</v>
      </c>
    </row>
    <row r="77" spans="1:18" x14ac:dyDescent="0.3">
      <c r="A77" s="337" t="s">
        <v>323</v>
      </c>
      <c r="B77" s="337" t="s">
        <v>269</v>
      </c>
      <c r="C77" s="338">
        <f t="shared" si="2"/>
        <v>-0.2940893749498561</v>
      </c>
      <c r="D77" s="339">
        <v>0.86865028845022096</v>
      </c>
      <c r="E77" s="339">
        <v>0.88373621404116498</v>
      </c>
      <c r="F77" s="339">
        <v>1</v>
      </c>
      <c r="G77" s="339">
        <v>1</v>
      </c>
      <c r="H77" s="339">
        <v>0.92282553288351798</v>
      </c>
      <c r="I77" s="339">
        <v>0.93136864879320602</v>
      </c>
      <c r="J77" s="339">
        <v>0.74666950293859502</v>
      </c>
      <c r="K77" s="339">
        <v>0.79565821154045602</v>
      </c>
      <c r="L77" s="339">
        <v>0.74512041154009601</v>
      </c>
      <c r="M77" s="339">
        <v>0.79440960266945104</v>
      </c>
      <c r="N77" s="339">
        <v>0.73747945748303201</v>
      </c>
      <c r="O77" s="339">
        <v>0.786613981586051</v>
      </c>
      <c r="P77" s="339">
        <v>0.67124443277642998</v>
      </c>
      <c r="Q77" s="339">
        <v>0.724528375957044</v>
      </c>
      <c r="R77" s="342" t="s">
        <v>261</v>
      </c>
    </row>
    <row r="78" spans="1:18" x14ac:dyDescent="0.3">
      <c r="A78" s="337" t="s">
        <v>324</v>
      </c>
      <c r="B78" s="337" t="s">
        <v>285</v>
      </c>
      <c r="C78" s="338">
        <f t="shared" si="2"/>
        <v>9.431518814749025E-2</v>
      </c>
      <c r="D78" s="339">
        <v>0.57566502700753797</v>
      </c>
      <c r="E78" s="339">
        <v>0.66387267914874104</v>
      </c>
      <c r="F78" s="339">
        <v>1</v>
      </c>
      <c r="G78" s="339">
        <v>1</v>
      </c>
      <c r="H78" s="339">
        <v>0.91060747873123704</v>
      </c>
      <c r="I78" s="339">
        <v>0.92287258167133801</v>
      </c>
      <c r="J78" s="339">
        <v>0.677362376038948</v>
      </c>
      <c r="K78" s="339">
        <v>0.74066581893857497</v>
      </c>
      <c r="L78" s="339">
        <v>0.67581081798843601</v>
      </c>
      <c r="M78" s="339">
        <v>0.73945696495320301</v>
      </c>
      <c r="N78" s="339">
        <v>0.66870206503588803</v>
      </c>
      <c r="O78" s="339">
        <v>0.73208230313299305</v>
      </c>
      <c r="P78" s="339">
        <v>0.63561298530562604</v>
      </c>
      <c r="Q78" s="339">
        <v>0.70547777163983205</v>
      </c>
      <c r="R78" s="342" t="s">
        <v>265</v>
      </c>
    </row>
    <row r="79" spans="1:18" x14ac:dyDescent="0.3">
      <c r="A79" s="337" t="s">
        <v>325</v>
      </c>
      <c r="B79" s="337" t="s">
        <v>285</v>
      </c>
      <c r="C79" s="338">
        <f t="shared" si="2"/>
        <v>-0.23010162674706189</v>
      </c>
      <c r="D79" s="339">
        <v>0.80837273561222101</v>
      </c>
      <c r="E79" s="339">
        <v>0.81720634835344896</v>
      </c>
      <c r="F79" s="339">
        <v>1</v>
      </c>
      <c r="G79" s="339">
        <v>1</v>
      </c>
      <c r="H79" s="339">
        <v>0.92364926849216999</v>
      </c>
      <c r="I79" s="339">
        <v>0.92630690427927098</v>
      </c>
      <c r="J79" s="339">
        <v>0.749413667955665</v>
      </c>
      <c r="K79" s="339">
        <v>0.76508325116393505</v>
      </c>
      <c r="L79" s="339">
        <v>0.74776458808714197</v>
      </c>
      <c r="M79" s="339">
        <v>0.76348268248742202</v>
      </c>
      <c r="N79" s="339">
        <v>0.73938451670264704</v>
      </c>
      <c r="O79" s="339">
        <v>0.75523285050329503</v>
      </c>
      <c r="P79" s="339">
        <v>0.65715930947097401</v>
      </c>
      <c r="Q79" s="339">
        <v>0.67274762805336896</v>
      </c>
      <c r="R79" s="342" t="s">
        <v>261</v>
      </c>
    </row>
    <row r="80" spans="1:18" x14ac:dyDescent="0.3">
      <c r="A80" s="337" t="s">
        <v>326</v>
      </c>
      <c r="B80" s="337" t="s">
        <v>278</v>
      </c>
      <c r="C80" s="338" t="str">
        <f t="shared" si="2"/>
        <v>n/a</v>
      </c>
      <c r="D80" s="339"/>
      <c r="E80" s="339"/>
      <c r="F80" s="339">
        <v>1</v>
      </c>
      <c r="G80" s="339">
        <v>1</v>
      </c>
      <c r="H80" s="339">
        <v>0.92907585989042196</v>
      </c>
      <c r="I80" s="339">
        <v>0.93646685449093003</v>
      </c>
      <c r="J80" s="339">
        <v>0.75906574232842094</v>
      </c>
      <c r="K80" s="339">
        <v>0.80237534499479901</v>
      </c>
      <c r="L80" s="339">
        <v>0.75702219274031501</v>
      </c>
      <c r="M80" s="339">
        <v>0.80062118625193301</v>
      </c>
      <c r="N80" s="339">
        <v>0.749587519966881</v>
      </c>
      <c r="O80" s="339">
        <v>0.79313122424089799</v>
      </c>
      <c r="P80" s="339">
        <v>0.67814997843701297</v>
      </c>
      <c r="Q80" s="339">
        <v>0.72311687938949898</v>
      </c>
      <c r="R80" s="342" t="s">
        <v>265</v>
      </c>
    </row>
    <row r="81" spans="1:18" x14ac:dyDescent="0.3">
      <c r="A81" s="337" t="s">
        <v>327</v>
      </c>
      <c r="B81" s="337" t="s">
        <v>295</v>
      </c>
      <c r="C81" s="338">
        <f t="shared" si="2"/>
        <v>-0.40557109331292429</v>
      </c>
      <c r="D81" s="339">
        <v>0.92498861995725501</v>
      </c>
      <c r="E81" s="339">
        <v>0.92716761812083703</v>
      </c>
      <c r="F81" s="339">
        <v>1</v>
      </c>
      <c r="G81" s="339">
        <v>1</v>
      </c>
      <c r="H81" s="339">
        <v>0.92498861995725501</v>
      </c>
      <c r="I81" s="339">
        <v>0.92716761812083703</v>
      </c>
      <c r="J81" s="339">
        <v>0.74555459344643105</v>
      </c>
      <c r="K81" s="339">
        <v>0.75873986254520098</v>
      </c>
      <c r="L81" s="339">
        <v>0.74376639941515599</v>
      </c>
      <c r="M81" s="339">
        <v>0.75696124457283098</v>
      </c>
      <c r="N81" s="339">
        <v>0.73520131690518697</v>
      </c>
      <c r="O81" s="339">
        <v>0.74845104159403097</v>
      </c>
      <c r="P81" s="339">
        <v>0.658087395477849</v>
      </c>
      <c r="Q81" s="339">
        <v>0.67081908292784598</v>
      </c>
      <c r="R81" s="342" t="s">
        <v>261</v>
      </c>
    </row>
    <row r="82" spans="1:18" x14ac:dyDescent="0.3">
      <c r="A82" s="337" t="s">
        <v>328</v>
      </c>
      <c r="B82" s="337" t="s">
        <v>277</v>
      </c>
      <c r="C82" s="338">
        <f t="shared" si="2"/>
        <v>-0.41994085435581829</v>
      </c>
      <c r="D82" s="339">
        <v>0.89053330944948095</v>
      </c>
      <c r="E82" s="339">
        <v>0.90501617894380204</v>
      </c>
      <c r="F82" s="339">
        <v>1</v>
      </c>
      <c r="G82" s="339">
        <v>1</v>
      </c>
      <c r="H82" s="339">
        <v>0.90629830150917801</v>
      </c>
      <c r="I82" s="339">
        <v>0.91701370093236401</v>
      </c>
      <c r="J82" s="339">
        <v>0.67810467993520396</v>
      </c>
      <c r="K82" s="339">
        <v>0.73097950068486095</v>
      </c>
      <c r="L82" s="339">
        <v>0.67676177720904596</v>
      </c>
      <c r="M82" s="339">
        <v>0.72976922848006598</v>
      </c>
      <c r="N82" s="339">
        <v>0.66996427028129701</v>
      </c>
      <c r="O82" s="339">
        <v>0.722546895386323</v>
      </c>
      <c r="P82" s="339">
        <v>0.627162255890924</v>
      </c>
      <c r="Q82" s="339">
        <v>0.67843289494638503</v>
      </c>
      <c r="R82" s="342" t="s">
        <v>261</v>
      </c>
    </row>
    <row r="83" spans="1:18" ht="15" thickBot="1" x14ac:dyDescent="0.35">
      <c r="A83" s="337" t="s">
        <v>329</v>
      </c>
      <c r="B83" s="337" t="s">
        <v>274</v>
      </c>
      <c r="C83" s="338" t="str">
        <f t="shared" si="2"/>
        <v>n/a</v>
      </c>
      <c r="D83" s="339"/>
      <c r="E83" s="339"/>
      <c r="F83" s="339">
        <v>1</v>
      </c>
      <c r="G83" s="339">
        <v>1</v>
      </c>
      <c r="H83" s="339">
        <v>0.90518732208234798</v>
      </c>
      <c r="I83" s="339">
        <v>0.91581615192663202</v>
      </c>
      <c r="J83" s="339">
        <v>0.66241051826348396</v>
      </c>
      <c r="K83" s="339">
        <v>0.71721335301800304</v>
      </c>
      <c r="L83" s="339">
        <v>0.66063553591003799</v>
      </c>
      <c r="M83" s="339">
        <v>0.71562989424034396</v>
      </c>
      <c r="N83" s="339">
        <v>0.65284267353234804</v>
      </c>
      <c r="O83" s="339">
        <v>0.70766491676281496</v>
      </c>
      <c r="P83" s="339">
        <v>0.61672679255673701</v>
      </c>
      <c r="Q83" s="339">
        <v>0.67016167998741105</v>
      </c>
      <c r="R83" s="345" t="s">
        <v>272</v>
      </c>
    </row>
  </sheetData>
  <mergeCells count="10">
    <mergeCell ref="P31:Q31"/>
    <mergeCell ref="R31:R32"/>
    <mergeCell ref="A31:A32"/>
    <mergeCell ref="B31:B32"/>
    <mergeCell ref="D31:E31"/>
    <mergeCell ref="F31:G31"/>
    <mergeCell ref="H31:I31"/>
    <mergeCell ref="J31:K31"/>
    <mergeCell ref="L31:M31"/>
    <mergeCell ref="N31:O31"/>
  </mergeCells>
  <hyperlinks>
    <hyperlink ref="B27" r:id="rId1" xr:uid="{0BC2A420-2DCF-46EC-8F0C-FACBA60D3DC4}"/>
    <hyperlink ref="B2" r:id="rId2" xr:uid="{22249F72-31BD-4817-A672-414A75C05AE1}"/>
    <hyperlink ref="B28" r:id="rId3" xr:uid="{3D8AE5D8-082D-4192-9896-2CE154DCBC28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1FD75-4328-448B-A690-3CBC7DB501BC}">
  <sheetPr>
    <tabColor theme="4" tint="0.79998168889431442"/>
  </sheetPr>
  <dimension ref="A1:E14"/>
  <sheetViews>
    <sheetView workbookViewId="0">
      <selection activeCell="L13" sqref="L13"/>
    </sheetView>
  </sheetViews>
  <sheetFormatPr defaultRowHeight="14.4" x14ac:dyDescent="0.3"/>
  <cols>
    <col min="1" max="1" width="13.44140625" customWidth="1"/>
    <col min="2" max="2" width="15.109375" customWidth="1"/>
    <col min="3" max="3" width="16.77734375" customWidth="1"/>
    <col min="4" max="4" width="11.44140625" customWidth="1"/>
  </cols>
  <sheetData>
    <row r="1" spans="1:5" x14ac:dyDescent="0.3">
      <c r="A1" s="42" t="s">
        <v>17</v>
      </c>
      <c r="B1" t="s">
        <v>331</v>
      </c>
    </row>
    <row r="2" spans="1:5" x14ac:dyDescent="0.3">
      <c r="A2" s="42" t="s">
        <v>19</v>
      </c>
      <c r="B2" s="5" t="s">
        <v>332</v>
      </c>
      <c r="C2" s="5"/>
      <c r="D2" s="134"/>
    </row>
    <row r="3" spans="1:5" x14ac:dyDescent="0.3">
      <c r="A3" s="42" t="s">
        <v>6</v>
      </c>
      <c r="B3" t="s">
        <v>333</v>
      </c>
    </row>
    <row r="5" spans="1:5" x14ac:dyDescent="0.3">
      <c r="A5" s="43" t="s">
        <v>9</v>
      </c>
      <c r="B5" s="44"/>
      <c r="C5" s="44"/>
      <c r="D5" s="44"/>
      <c r="E5" s="44"/>
    </row>
    <row r="7" spans="1:5" x14ac:dyDescent="0.3">
      <c r="A7" s="45" t="s">
        <v>334</v>
      </c>
    </row>
    <row r="8" spans="1:5" x14ac:dyDescent="0.3">
      <c r="A8" s="100"/>
      <c r="B8" s="264"/>
      <c r="C8" s="264"/>
      <c r="D8" s="264"/>
    </row>
    <row r="9" spans="1:5" ht="16.8" customHeight="1" thickBot="1" x14ac:dyDescent="0.35">
      <c r="A9" s="45" t="s">
        <v>29</v>
      </c>
      <c r="B9" s="223" t="s">
        <v>335</v>
      </c>
      <c r="C9" s="223" t="s">
        <v>336</v>
      </c>
      <c r="D9" s="223" t="s">
        <v>337</v>
      </c>
    </row>
    <row r="10" spans="1:5" x14ac:dyDescent="0.3">
      <c r="A10" s="224">
        <v>2017</v>
      </c>
      <c r="B10" s="225">
        <v>5256</v>
      </c>
      <c r="C10" s="226">
        <v>7234</v>
      </c>
      <c r="D10" s="95">
        <v>12490</v>
      </c>
    </row>
    <row r="11" spans="1:5" x14ac:dyDescent="0.3">
      <c r="A11" s="224">
        <v>2018</v>
      </c>
      <c r="B11" s="227">
        <v>6097</v>
      </c>
      <c r="C11" s="228">
        <v>12645</v>
      </c>
      <c r="D11" s="95">
        <v>18742</v>
      </c>
      <c r="E11" s="229"/>
    </row>
    <row r="12" spans="1:5" ht="15" thickBot="1" x14ac:dyDescent="0.35">
      <c r="A12" s="224" t="s">
        <v>338</v>
      </c>
      <c r="B12" s="230">
        <v>6671</v>
      </c>
      <c r="C12" s="231">
        <v>17876</v>
      </c>
      <c r="D12" s="95">
        <v>24547</v>
      </c>
      <c r="E12" s="229"/>
    </row>
    <row r="13" spans="1:5" x14ac:dyDescent="0.3">
      <c r="B13" s="227"/>
      <c r="C13" s="227"/>
      <c r="D13" s="232"/>
      <c r="E13" s="229"/>
    </row>
    <row r="14" spans="1:5" x14ac:dyDescent="0.3">
      <c r="E14" s="229"/>
    </row>
  </sheetData>
  <mergeCells count="1">
    <mergeCell ref="B8:D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B7410-0898-4D1D-8087-3DDD116EBFA8}">
  <sheetPr>
    <tabColor theme="4" tint="0.79998168889431442"/>
  </sheetPr>
  <dimension ref="A1:O14"/>
  <sheetViews>
    <sheetView workbookViewId="0">
      <selection activeCell="I15" sqref="I15"/>
    </sheetView>
  </sheetViews>
  <sheetFormatPr defaultRowHeight="14.4" x14ac:dyDescent="0.3"/>
  <cols>
    <col min="1" max="3" width="15.44140625" customWidth="1"/>
    <col min="12" max="14" width="25.88671875" hidden="1" customWidth="1"/>
  </cols>
  <sheetData>
    <row r="1" spans="1:15" x14ac:dyDescent="0.3">
      <c r="A1" s="1" t="s">
        <v>17</v>
      </c>
      <c r="B1" s="2" t="s">
        <v>339</v>
      </c>
      <c r="C1" s="2"/>
      <c r="L1" s="4" t="s">
        <v>330</v>
      </c>
    </row>
    <row r="2" spans="1:15" x14ac:dyDescent="0.3">
      <c r="A2" s="1" t="s">
        <v>3</v>
      </c>
      <c r="B2" s="6" t="s">
        <v>340</v>
      </c>
      <c r="C2" s="6"/>
      <c r="L2" s="58" t="s">
        <v>17</v>
      </c>
      <c r="M2" s="57" t="s">
        <v>341</v>
      </c>
      <c r="N2" s="57"/>
    </row>
    <row r="3" spans="1:15" x14ac:dyDescent="0.3">
      <c r="A3" s="8" t="s">
        <v>9</v>
      </c>
      <c r="B3" s="9"/>
      <c r="C3" s="9"/>
      <c r="L3" s="57"/>
      <c r="M3" s="57"/>
      <c r="N3" s="57"/>
    </row>
    <row r="4" spans="1:15" x14ac:dyDescent="0.3">
      <c r="A4" s="233"/>
      <c r="B4" s="2"/>
      <c r="C4" s="2"/>
      <c r="L4" s="60" t="s">
        <v>9</v>
      </c>
      <c r="M4" s="61"/>
      <c r="N4" s="61"/>
    </row>
    <row r="5" spans="1:15" x14ac:dyDescent="0.3">
      <c r="A5" s="25" t="s">
        <v>342</v>
      </c>
      <c r="B5" s="25"/>
      <c r="C5" s="2"/>
      <c r="L5" s="234"/>
      <c r="M5" s="57"/>
      <c r="N5" s="57"/>
    </row>
    <row r="6" spans="1:15" ht="43.2" x14ac:dyDescent="0.3">
      <c r="A6" s="235" t="s">
        <v>343</v>
      </c>
      <c r="B6" s="235" t="s">
        <v>344</v>
      </c>
      <c r="C6" s="235" t="s">
        <v>345</v>
      </c>
      <c r="L6" s="222" t="s">
        <v>346</v>
      </c>
      <c r="M6" s="222"/>
      <c r="N6" s="57"/>
    </row>
    <row r="7" spans="1:15" ht="29.4" thickBot="1" x14ac:dyDescent="0.35">
      <c r="A7" s="2"/>
      <c r="B7" s="236"/>
      <c r="C7" s="236"/>
      <c r="L7" s="237" t="s">
        <v>343</v>
      </c>
      <c r="M7" s="237" t="s">
        <v>344</v>
      </c>
      <c r="N7" s="237" t="s">
        <v>345</v>
      </c>
    </row>
    <row r="8" spans="1:15" x14ac:dyDescent="0.3">
      <c r="A8" s="2">
        <v>2018</v>
      </c>
      <c r="B8" s="157">
        <v>116</v>
      </c>
      <c r="C8" s="238">
        <v>276</v>
      </c>
      <c r="L8" s="57">
        <v>2012</v>
      </c>
      <c r="M8" s="57">
        <v>21</v>
      </c>
      <c r="N8" s="57">
        <v>39</v>
      </c>
    </row>
    <row r="9" spans="1:15" ht="15" thickBot="1" x14ac:dyDescent="0.35">
      <c r="A9" s="2">
        <v>2019</v>
      </c>
      <c r="B9" s="157">
        <v>126</v>
      </c>
      <c r="C9" s="238">
        <v>309</v>
      </c>
      <c r="L9" s="57">
        <v>2014</v>
      </c>
      <c r="M9" s="57">
        <v>33</v>
      </c>
      <c r="N9" s="57">
        <v>127</v>
      </c>
    </row>
    <row r="10" spans="1:15" x14ac:dyDescent="0.3">
      <c r="A10" s="2">
        <v>2020</v>
      </c>
      <c r="B10" s="239">
        <v>129</v>
      </c>
      <c r="C10" s="240">
        <v>341</v>
      </c>
      <c r="L10" s="57">
        <v>2016</v>
      </c>
      <c r="M10" s="241">
        <v>53</v>
      </c>
      <c r="N10" s="242">
        <v>279</v>
      </c>
    </row>
    <row r="11" spans="1:15" x14ac:dyDescent="0.3">
      <c r="A11" s="2">
        <v>2021</v>
      </c>
      <c r="B11" s="239">
        <v>130</v>
      </c>
      <c r="C11" s="240">
        <v>358</v>
      </c>
      <c r="L11" s="57">
        <v>2018</v>
      </c>
      <c r="M11" s="243">
        <v>67</v>
      </c>
      <c r="N11" s="244">
        <v>415</v>
      </c>
    </row>
    <row r="12" spans="1:15" ht="15" thickBot="1" x14ac:dyDescent="0.35">
      <c r="A12" s="59" t="s">
        <v>347</v>
      </c>
      <c r="B12" s="245">
        <v>154</v>
      </c>
      <c r="C12" s="246">
        <v>462</v>
      </c>
      <c r="L12" s="57" t="s">
        <v>348</v>
      </c>
      <c r="M12" s="247">
        <v>108</v>
      </c>
      <c r="N12" s="248">
        <v>511</v>
      </c>
      <c r="O12" s="249"/>
    </row>
    <row r="13" spans="1:15" x14ac:dyDescent="0.3">
      <c r="A13" t="s">
        <v>350</v>
      </c>
      <c r="L13" s="250" t="s">
        <v>349</v>
      </c>
      <c r="M13" s="250"/>
      <c r="N13" s="249"/>
    </row>
    <row r="14" spans="1:15" x14ac:dyDescent="0.3">
      <c r="A14" s="5"/>
      <c r="B14" s="232"/>
      <c r="C14" s="2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FFBAF-ED1D-47D9-89E3-834D8123E0AE}">
  <sheetPr>
    <tabColor theme="4" tint="0.79998168889431442"/>
  </sheetPr>
  <dimension ref="A1:L63"/>
  <sheetViews>
    <sheetView workbookViewId="0">
      <pane ySplit="13" topLeftCell="A14" activePane="bottomLeft" state="frozen"/>
      <selection activeCell="N33" sqref="N33"/>
      <selection pane="bottomLeft" activeCell="B61" sqref="B61:I61"/>
    </sheetView>
  </sheetViews>
  <sheetFormatPr defaultRowHeight="14.4" x14ac:dyDescent="0.3"/>
  <cols>
    <col min="1" max="1" width="8.88671875" style="2"/>
    <col min="2" max="2" width="9.33203125" style="2" customWidth="1"/>
    <col min="3" max="3" width="12.21875" style="2" customWidth="1"/>
    <col min="4" max="5" width="12.88671875" style="2" customWidth="1"/>
    <col min="6" max="6" width="12.21875" style="2" customWidth="1"/>
    <col min="7" max="7" width="13.33203125" style="2" customWidth="1"/>
    <col min="8" max="11" width="8.88671875" style="2"/>
  </cols>
  <sheetData>
    <row r="1" spans="1:12" x14ac:dyDescent="0.3">
      <c r="A1" s="1" t="s">
        <v>17</v>
      </c>
      <c r="B1" s="2" t="s">
        <v>18</v>
      </c>
      <c r="L1" s="4"/>
    </row>
    <row r="2" spans="1:12" x14ac:dyDescent="0.3">
      <c r="A2" s="1" t="s">
        <v>19</v>
      </c>
      <c r="B2" s="24" t="s">
        <v>20</v>
      </c>
      <c r="C2" s="24"/>
      <c r="D2" s="6"/>
      <c r="L2" s="4"/>
    </row>
    <row r="3" spans="1:12" x14ac:dyDescent="0.3">
      <c r="A3" s="1" t="s">
        <v>6</v>
      </c>
      <c r="B3" s="2" t="s">
        <v>21</v>
      </c>
      <c r="L3" s="4"/>
    </row>
    <row r="4" spans="1:12" x14ac:dyDescent="0.3">
      <c r="A4" s="1" t="s">
        <v>17</v>
      </c>
      <c r="B4" s="2" t="s">
        <v>22</v>
      </c>
      <c r="L4" s="4"/>
    </row>
    <row r="5" spans="1:12" x14ac:dyDescent="0.3">
      <c r="A5" s="1" t="s">
        <v>19</v>
      </c>
      <c r="B5" s="2" t="s">
        <v>23</v>
      </c>
      <c r="L5" s="4"/>
    </row>
    <row r="6" spans="1:12" x14ac:dyDescent="0.3">
      <c r="A6" s="1"/>
      <c r="L6" s="4"/>
    </row>
    <row r="7" spans="1:12" x14ac:dyDescent="0.3">
      <c r="A7" s="1"/>
      <c r="L7" s="4"/>
    </row>
    <row r="8" spans="1:12" x14ac:dyDescent="0.3">
      <c r="A8" s="8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  <c r="L8" s="10"/>
    </row>
    <row r="9" spans="1:12" x14ac:dyDescent="0.3">
      <c r="L9" s="4"/>
    </row>
    <row r="10" spans="1:12" x14ac:dyDescent="0.3">
      <c r="B10" s="25" t="s">
        <v>24</v>
      </c>
      <c r="L10" s="4"/>
    </row>
    <row r="11" spans="1:12" x14ac:dyDescent="0.3">
      <c r="L11" s="4"/>
    </row>
    <row r="12" spans="1:12" x14ac:dyDescent="0.3">
      <c r="A12" s="26"/>
      <c r="B12" s="263" t="s">
        <v>25</v>
      </c>
      <c r="C12" s="263"/>
      <c r="D12" s="263" t="s">
        <v>26</v>
      </c>
      <c r="E12" s="263"/>
      <c r="F12" s="263" t="s">
        <v>27</v>
      </c>
      <c r="G12" s="263"/>
      <c r="H12" s="263" t="s">
        <v>28</v>
      </c>
      <c r="I12" s="263"/>
      <c r="J12" s="27"/>
      <c r="K12" s="27"/>
      <c r="L12" s="28"/>
    </row>
    <row r="13" spans="1:12" x14ac:dyDescent="0.3">
      <c r="A13" s="29" t="s">
        <v>29</v>
      </c>
      <c r="B13" s="30" t="s">
        <v>30</v>
      </c>
      <c r="C13" s="30" t="s">
        <v>31</v>
      </c>
      <c r="D13" s="30" t="s">
        <v>32</v>
      </c>
      <c r="E13" s="30" t="s">
        <v>31</v>
      </c>
      <c r="F13" s="30" t="s">
        <v>33</v>
      </c>
      <c r="G13" s="30" t="s">
        <v>31</v>
      </c>
      <c r="H13" s="30" t="s">
        <v>34</v>
      </c>
      <c r="I13" s="30" t="s">
        <v>31</v>
      </c>
      <c r="J13" s="30"/>
      <c r="K13" s="30"/>
      <c r="L13" s="31"/>
    </row>
    <row r="14" spans="1:12" x14ac:dyDescent="0.3">
      <c r="A14" s="2">
        <v>1972</v>
      </c>
      <c r="B14" s="2">
        <v>1726</v>
      </c>
      <c r="D14" s="32">
        <v>6.6342315789473689</v>
      </c>
      <c r="F14" s="2">
        <v>65</v>
      </c>
      <c r="L14" s="4"/>
    </row>
    <row r="15" spans="1:12" x14ac:dyDescent="0.3">
      <c r="A15" s="2">
        <v>1973</v>
      </c>
      <c r="D15" s="32">
        <v>6.7263736842105262</v>
      </c>
      <c r="L15" s="4"/>
    </row>
    <row r="16" spans="1:12" x14ac:dyDescent="0.3">
      <c r="A16" s="2">
        <v>1974</v>
      </c>
      <c r="D16" s="32">
        <v>6.8203835348506399</v>
      </c>
      <c r="L16" s="4"/>
    </row>
    <row r="17" spans="1:12" x14ac:dyDescent="0.3">
      <c r="A17" s="2">
        <v>1975</v>
      </c>
      <c r="D17" s="32">
        <v>6.9431877933854906</v>
      </c>
      <c r="F17" s="2">
        <v>64.020459081836336</v>
      </c>
      <c r="L17" s="4"/>
    </row>
    <row r="18" spans="1:12" x14ac:dyDescent="0.3">
      <c r="A18" s="2">
        <v>1976</v>
      </c>
      <c r="D18" s="32">
        <v>7.0028000000000006</v>
      </c>
      <c r="L18" s="4"/>
    </row>
    <row r="19" spans="1:12" x14ac:dyDescent="0.3">
      <c r="A19" s="2">
        <v>1977</v>
      </c>
      <c r="D19" s="32">
        <v>7.0891999999999999</v>
      </c>
      <c r="L19" s="4"/>
    </row>
    <row r="20" spans="1:12" x14ac:dyDescent="0.3">
      <c r="A20" s="2">
        <v>1978</v>
      </c>
      <c r="B20" s="2">
        <v>1453</v>
      </c>
      <c r="D20" s="32">
        <v>7.3229999999999995</v>
      </c>
      <c r="F20" s="2">
        <v>65.316999999999993</v>
      </c>
      <c r="L20" s="4"/>
    </row>
    <row r="21" spans="1:12" ht="15" thickBot="1" x14ac:dyDescent="0.35">
      <c r="A21" s="2">
        <v>1979</v>
      </c>
      <c r="D21" s="32">
        <v>7.4478999999999989</v>
      </c>
      <c r="L21" s="4"/>
    </row>
    <row r="22" spans="1:12" x14ac:dyDescent="0.3">
      <c r="A22" s="2">
        <v>1980</v>
      </c>
      <c r="B22" s="33">
        <v>1278</v>
      </c>
      <c r="C22" s="34">
        <v>1</v>
      </c>
      <c r="D22" s="32">
        <v>7.5431999999999997</v>
      </c>
      <c r="E22" s="34">
        <v>1</v>
      </c>
      <c r="F22" s="2">
        <v>70.14500000000001</v>
      </c>
      <c r="G22" s="34">
        <v>1</v>
      </c>
      <c r="I22" s="34"/>
      <c r="L22" s="4"/>
    </row>
    <row r="23" spans="1:12" x14ac:dyDescent="0.3">
      <c r="A23" s="2">
        <v>1981</v>
      </c>
      <c r="B23" s="33">
        <v>1190</v>
      </c>
      <c r="C23" s="36">
        <v>0.93114241001564946</v>
      </c>
      <c r="D23" s="32">
        <v>7.7664</v>
      </c>
      <c r="E23" s="36">
        <v>0.97126081582200241</v>
      </c>
      <c r="F23" s="32"/>
      <c r="G23" s="36"/>
      <c r="H23" s="2">
        <v>2.59</v>
      </c>
      <c r="I23" s="37">
        <v>1</v>
      </c>
      <c r="L23" s="4"/>
    </row>
    <row r="24" spans="1:12" x14ac:dyDescent="0.3">
      <c r="A24" s="2">
        <v>1982</v>
      </c>
      <c r="B24" s="33">
        <v>1191</v>
      </c>
      <c r="C24" s="36">
        <v>0.931924882629108</v>
      </c>
      <c r="D24" s="32">
        <v>8.2216000000000005</v>
      </c>
      <c r="E24" s="36">
        <v>0.91748564756251816</v>
      </c>
      <c r="F24" s="32"/>
      <c r="G24" s="36"/>
      <c r="I24" s="37"/>
      <c r="L24" s="4"/>
    </row>
    <row r="25" spans="1:12" x14ac:dyDescent="0.3">
      <c r="A25" s="2">
        <v>1983</v>
      </c>
      <c r="B25" s="33">
        <v>1160</v>
      </c>
      <c r="C25" s="36">
        <v>0.90766823161189358</v>
      </c>
      <c r="D25" s="32">
        <v>8.395999999999999</v>
      </c>
      <c r="E25" s="36">
        <v>0.89842782277274902</v>
      </c>
      <c r="F25" s="32">
        <v>69.510702521393</v>
      </c>
      <c r="G25" s="36">
        <v>1.0091251772115495</v>
      </c>
      <c r="I25" s="37"/>
      <c r="L25" s="4"/>
    </row>
    <row r="26" spans="1:12" x14ac:dyDescent="0.3">
      <c r="A26" s="2">
        <v>1984</v>
      </c>
      <c r="B26" s="33">
        <v>1139</v>
      </c>
      <c r="C26" s="36">
        <v>0.89123630672926446</v>
      </c>
      <c r="D26" s="32">
        <v>8.6242999999999999</v>
      </c>
      <c r="E26" s="36">
        <v>0.87464489871641748</v>
      </c>
      <c r="F26" s="32">
        <v>72.20239118796944</v>
      </c>
      <c r="G26" s="36">
        <v>0.97150522089201619</v>
      </c>
      <c r="I26" s="37"/>
      <c r="L26" s="4"/>
    </row>
    <row r="27" spans="1:12" x14ac:dyDescent="0.3">
      <c r="A27" s="2">
        <v>1985</v>
      </c>
      <c r="B27" s="33">
        <v>1058</v>
      </c>
      <c r="C27" s="36">
        <v>0.82785602503912359</v>
      </c>
      <c r="D27" s="32">
        <v>8.7758000000000003</v>
      </c>
      <c r="E27" s="36">
        <v>0.85954556849517982</v>
      </c>
      <c r="F27" s="32">
        <v>72.586099274823496</v>
      </c>
      <c r="G27" s="36">
        <v>0.9663696038330829</v>
      </c>
      <c r="I27" s="37"/>
      <c r="L27" s="4"/>
    </row>
    <row r="28" spans="1:12" x14ac:dyDescent="0.3">
      <c r="A28" s="2">
        <v>1986</v>
      </c>
      <c r="B28" s="33">
        <v>1074</v>
      </c>
      <c r="C28" s="36">
        <v>0.84037558685446012</v>
      </c>
      <c r="D28" s="32">
        <v>8.8410999999999991</v>
      </c>
      <c r="E28" s="36">
        <v>0.85319700037325674</v>
      </c>
      <c r="F28" s="32">
        <v>73.515484515484516</v>
      </c>
      <c r="G28" s="36">
        <v>0.9541527266303389</v>
      </c>
      <c r="I28" s="37"/>
      <c r="L28" s="4"/>
    </row>
    <row r="29" spans="1:12" x14ac:dyDescent="0.3">
      <c r="A29" s="2">
        <v>1987</v>
      </c>
      <c r="B29" s="33">
        <v>974</v>
      </c>
      <c r="C29" s="36">
        <v>0.76212832550860721</v>
      </c>
      <c r="D29" s="32">
        <v>8.9632000000000005</v>
      </c>
      <c r="E29" s="36">
        <v>0.84157443770082108</v>
      </c>
      <c r="F29" s="32">
        <v>74.019438557136382</v>
      </c>
      <c r="G29" s="36">
        <v>0.9476564719665409</v>
      </c>
      <c r="I29" s="37"/>
      <c r="L29" s="4"/>
    </row>
    <row r="30" spans="1:12" x14ac:dyDescent="0.3">
      <c r="A30" s="2">
        <v>1988</v>
      </c>
      <c r="B30" s="33">
        <v>964</v>
      </c>
      <c r="C30" s="36">
        <v>0.75430359937402192</v>
      </c>
      <c r="D30" s="32">
        <v>9.1133999999999986</v>
      </c>
      <c r="E30" s="36">
        <v>0.82770425966159733</v>
      </c>
      <c r="F30" s="32">
        <v>74.63521379095404</v>
      </c>
      <c r="G30" s="36">
        <v>0.93983786522631685</v>
      </c>
      <c r="I30" s="37"/>
      <c r="L30" s="4"/>
    </row>
    <row r="31" spans="1:12" x14ac:dyDescent="0.3">
      <c r="A31" s="2">
        <v>1989</v>
      </c>
      <c r="B31" s="33">
        <v>934</v>
      </c>
      <c r="C31" s="36">
        <v>0.73082942097026604</v>
      </c>
      <c r="D31" s="32">
        <v>9.2516999999999996</v>
      </c>
      <c r="E31" s="36">
        <v>0.81533123642141447</v>
      </c>
      <c r="F31" s="32">
        <v>74.648436943689461</v>
      </c>
      <c r="G31" s="36">
        <v>0.9396713832456185</v>
      </c>
      <c r="I31" s="37"/>
      <c r="L31" s="4"/>
    </row>
    <row r="32" spans="1:12" x14ac:dyDescent="0.3">
      <c r="A32" s="2">
        <v>1990</v>
      </c>
      <c r="B32" s="33">
        <v>916</v>
      </c>
      <c r="C32" s="36">
        <v>0.71674491392801254</v>
      </c>
      <c r="D32" s="32">
        <v>9.2908992767333896</v>
      </c>
      <c r="E32" s="36">
        <v>0.81189126857611704</v>
      </c>
      <c r="F32" s="32">
        <v>75.546676408008409</v>
      </c>
      <c r="G32" s="36">
        <v>0.9284988213268931</v>
      </c>
      <c r="H32" s="2">
        <v>2.67</v>
      </c>
      <c r="I32" s="36">
        <v>1.0308880308880308</v>
      </c>
      <c r="L32" s="4"/>
    </row>
    <row r="33" spans="1:12" x14ac:dyDescent="0.3">
      <c r="A33" s="2">
        <v>1991</v>
      </c>
      <c r="B33" s="33">
        <v>857</v>
      </c>
      <c r="C33" s="36">
        <v>0.67057902973395933</v>
      </c>
      <c r="D33" s="32">
        <v>9.49774169921875</v>
      </c>
      <c r="E33" s="36">
        <v>0.79420984891813551</v>
      </c>
      <c r="F33" s="32">
        <v>76.489180082366161</v>
      </c>
      <c r="G33" s="36">
        <v>0.91705781032644718</v>
      </c>
      <c r="H33" s="2">
        <v>2.68</v>
      </c>
      <c r="I33" s="36">
        <v>1.0347490347490349</v>
      </c>
      <c r="L33" s="4"/>
    </row>
    <row r="34" spans="1:12" x14ac:dyDescent="0.3">
      <c r="A34" s="2">
        <v>1992</v>
      </c>
      <c r="B34" s="33">
        <v>821</v>
      </c>
      <c r="C34" s="36">
        <v>0.64241001564945222</v>
      </c>
      <c r="D34" s="32">
        <v>10.448884010314901</v>
      </c>
      <c r="E34" s="36">
        <v>0.72191441617626573</v>
      </c>
      <c r="F34" s="32">
        <v>81.721706733551244</v>
      </c>
      <c r="G34" s="36">
        <v>0.85833988059872035</v>
      </c>
      <c r="H34" s="2">
        <v>2.67</v>
      </c>
      <c r="I34" s="36">
        <v>1.0308880308880308</v>
      </c>
      <c r="L34" s="4"/>
    </row>
    <row r="35" spans="1:12" x14ac:dyDescent="0.3">
      <c r="A35" s="2">
        <v>1993</v>
      </c>
      <c r="B35" s="33">
        <v>660</v>
      </c>
      <c r="C35" s="36">
        <v>0.51643192488262912</v>
      </c>
      <c r="D35" s="32">
        <v>10.5810232162475</v>
      </c>
      <c r="E35" s="36">
        <v>0.71289891779248482</v>
      </c>
      <c r="F35" s="32">
        <v>81.854368686244243</v>
      </c>
      <c r="G35" s="36">
        <v>0.85694876309989776</v>
      </c>
      <c r="H35" s="2">
        <v>2.71</v>
      </c>
      <c r="I35" s="36">
        <v>1.0463320463320465</v>
      </c>
      <c r="L35" s="4"/>
    </row>
    <row r="36" spans="1:12" x14ac:dyDescent="0.3">
      <c r="A36" s="2">
        <v>1994</v>
      </c>
      <c r="B36" s="33">
        <v>653</v>
      </c>
      <c r="C36" s="36">
        <v>0.51095461658841945</v>
      </c>
      <c r="D36" s="32">
        <v>10.6390981674194</v>
      </c>
      <c r="E36" s="36">
        <v>0.70900746297274408</v>
      </c>
      <c r="F36" s="32">
        <v>82.631955782502374</v>
      </c>
      <c r="G36" s="36">
        <v>0.84888466375684501</v>
      </c>
      <c r="H36" s="2">
        <v>2.23</v>
      </c>
      <c r="I36" s="36">
        <v>0.86100386100386106</v>
      </c>
      <c r="L36" s="4"/>
    </row>
    <row r="37" spans="1:12" x14ac:dyDescent="0.3">
      <c r="A37" s="2">
        <v>1995</v>
      </c>
      <c r="B37" s="33">
        <v>649</v>
      </c>
      <c r="C37" s="36">
        <v>0.50782472613458529</v>
      </c>
      <c r="D37" s="32">
        <v>10.691215515136699</v>
      </c>
      <c r="E37" s="36">
        <v>0.70555120597094723</v>
      </c>
      <c r="F37" s="32">
        <v>82.509350458410836</v>
      </c>
      <c r="G37" s="36">
        <v>0.8501460696307005</v>
      </c>
      <c r="H37" s="2">
        <v>2.2200000000000002</v>
      </c>
      <c r="I37" s="36">
        <v>0.85714285714285732</v>
      </c>
      <c r="L37" s="4"/>
    </row>
    <row r="38" spans="1:12" x14ac:dyDescent="0.3">
      <c r="A38" s="2">
        <v>1996</v>
      </c>
      <c r="B38" s="33">
        <v>661</v>
      </c>
      <c r="C38" s="36">
        <v>0.51721439749608766</v>
      </c>
      <c r="D38" s="32">
        <v>10.6951084136962</v>
      </c>
      <c r="E38" s="36">
        <v>0.70529439330789268</v>
      </c>
      <c r="F38" s="32">
        <v>82.671009168432505</v>
      </c>
      <c r="G38" s="36">
        <v>0.84848365473666565</v>
      </c>
      <c r="H38" s="2">
        <v>2.2400000000000002</v>
      </c>
      <c r="I38" s="36">
        <v>0.86486486486486502</v>
      </c>
      <c r="L38" s="4"/>
    </row>
    <row r="39" spans="1:12" x14ac:dyDescent="0.3">
      <c r="A39" s="2">
        <v>1997</v>
      </c>
      <c r="B39" s="33">
        <v>669</v>
      </c>
      <c r="C39" s="36">
        <v>0.52347417840375587</v>
      </c>
      <c r="D39" s="32">
        <v>10.679039001464799</v>
      </c>
      <c r="E39" s="36">
        <v>0.70635569351936356</v>
      </c>
      <c r="F39" s="32">
        <v>82.894978240895</v>
      </c>
      <c r="G39" s="36">
        <v>0.84619118658981707</v>
      </c>
      <c r="H39" s="2">
        <v>2.21</v>
      </c>
      <c r="I39" s="36">
        <v>0.85328185328185335</v>
      </c>
      <c r="L39" s="4"/>
    </row>
    <row r="40" spans="1:12" x14ac:dyDescent="0.3">
      <c r="A40" s="2">
        <v>1998</v>
      </c>
      <c r="B40" s="33"/>
      <c r="C40" s="36"/>
      <c r="D40" s="32">
        <v>10.291923522949199</v>
      </c>
      <c r="E40" s="36">
        <v>0.73292421802202234</v>
      </c>
      <c r="F40" s="32">
        <v>82.779205675878117</v>
      </c>
      <c r="G40" s="36">
        <v>0.84737464472240376</v>
      </c>
      <c r="H40" s="2">
        <v>2.27</v>
      </c>
      <c r="I40" s="36">
        <v>0.87644787644787647</v>
      </c>
      <c r="L40" s="4"/>
    </row>
    <row r="41" spans="1:12" x14ac:dyDescent="0.3">
      <c r="A41" s="2">
        <v>1999</v>
      </c>
      <c r="B41" s="33">
        <v>690</v>
      </c>
      <c r="C41" s="36">
        <v>0.539906103286385</v>
      </c>
      <c r="D41" s="32">
        <v>10.949545860290501</v>
      </c>
      <c r="E41" s="36">
        <v>0.68890528394936301</v>
      </c>
      <c r="F41" s="32">
        <v>82.796609372495922</v>
      </c>
      <c r="G41" s="36">
        <v>0.84719652811412549</v>
      </c>
      <c r="H41" s="2">
        <v>2.17</v>
      </c>
      <c r="I41" s="36">
        <v>0.83783783783783783</v>
      </c>
      <c r="L41" s="4"/>
    </row>
    <row r="42" spans="1:12" x14ac:dyDescent="0.3">
      <c r="A42" s="2">
        <v>2000</v>
      </c>
      <c r="B42" s="33">
        <v>704</v>
      </c>
      <c r="C42" s="36">
        <v>0.55086071987480434</v>
      </c>
      <c r="D42" s="32">
        <v>11.1638898849487</v>
      </c>
      <c r="E42" s="36">
        <v>0.67567846671166465</v>
      </c>
      <c r="F42" s="32">
        <v>82.806827711305345</v>
      </c>
      <c r="G42" s="36">
        <v>0.84709198430533938</v>
      </c>
      <c r="H42" s="2">
        <v>2.2000000000000002</v>
      </c>
      <c r="I42" s="36">
        <v>0.8494208494208495</v>
      </c>
      <c r="L42" s="4"/>
    </row>
    <row r="43" spans="1:12" x14ac:dyDescent="0.3">
      <c r="A43" s="2">
        <v>2001</v>
      </c>
      <c r="B43" s="33">
        <v>565</v>
      </c>
      <c r="C43" s="36">
        <v>0.44209702660406885</v>
      </c>
      <c r="D43" s="32">
        <v>11.1269931793212</v>
      </c>
      <c r="E43" s="36">
        <v>0.67791899198954764</v>
      </c>
      <c r="F43" s="32">
        <v>83.344603053220752</v>
      </c>
      <c r="G43" s="36">
        <v>0.84162618130424149</v>
      </c>
      <c r="H43" s="2">
        <v>2.19</v>
      </c>
      <c r="I43" s="36">
        <v>0.84555984555984554</v>
      </c>
      <c r="L43" s="4"/>
    </row>
    <row r="44" spans="1:12" x14ac:dyDescent="0.3">
      <c r="A44" s="2">
        <v>2002</v>
      </c>
      <c r="B44" s="33">
        <v>520</v>
      </c>
      <c r="C44" s="36">
        <v>0.40688575899843504</v>
      </c>
      <c r="D44" s="32">
        <v>11.1275672912597</v>
      </c>
      <c r="E44" s="36">
        <v>0.67788401566665057</v>
      </c>
      <c r="F44" s="32">
        <v>83.336267690318309</v>
      </c>
      <c r="G44" s="36">
        <v>0.84171036145585854</v>
      </c>
      <c r="H44" s="2">
        <v>2.13</v>
      </c>
      <c r="I44" s="36">
        <v>0.82239382239382242</v>
      </c>
      <c r="L44" s="4"/>
    </row>
    <row r="45" spans="1:12" x14ac:dyDescent="0.3">
      <c r="A45" s="2">
        <v>2003</v>
      </c>
      <c r="B45" s="33">
        <v>514</v>
      </c>
      <c r="C45" s="36">
        <v>0.40219092331768386</v>
      </c>
      <c r="D45" s="32">
        <v>11.2826318740844</v>
      </c>
      <c r="E45" s="36">
        <v>0.66856741265540398</v>
      </c>
      <c r="F45" s="32">
        <v>83.765204636278725</v>
      </c>
      <c r="G45" s="36">
        <v>0.83740021055974589</v>
      </c>
      <c r="H45" s="2">
        <v>1.97</v>
      </c>
      <c r="I45" s="36">
        <v>0.76061776061776065</v>
      </c>
      <c r="L45" s="4"/>
    </row>
    <row r="46" spans="1:12" x14ac:dyDescent="0.3">
      <c r="A46" s="2">
        <v>2004</v>
      </c>
      <c r="B46" s="33">
        <v>500</v>
      </c>
      <c r="C46" s="36">
        <v>0.39123630672926446</v>
      </c>
      <c r="D46" s="32">
        <v>11.3838529586791</v>
      </c>
      <c r="E46" s="36">
        <v>0.66262275412201554</v>
      </c>
      <c r="F46" s="32">
        <v>83.788755063904077</v>
      </c>
      <c r="G46" s="36">
        <v>0.83716484325971618</v>
      </c>
      <c r="H46" s="2">
        <v>1.22</v>
      </c>
      <c r="I46" s="36">
        <v>0.47104247104247104</v>
      </c>
      <c r="L46" s="4"/>
    </row>
    <row r="47" spans="1:12" x14ac:dyDescent="0.3">
      <c r="A47" s="2">
        <v>2005</v>
      </c>
      <c r="B47" s="33">
        <v>490</v>
      </c>
      <c r="C47" s="36">
        <v>0.38341158059467917</v>
      </c>
      <c r="D47" s="32">
        <v>11.4177141189575</v>
      </c>
      <c r="E47" s="36">
        <v>0.66065763439247283</v>
      </c>
      <c r="F47" s="32">
        <v>84.128168715750533</v>
      </c>
      <c r="G47" s="36">
        <v>0.83378731607725365</v>
      </c>
      <c r="H47" s="2">
        <v>1.1299999999999999</v>
      </c>
      <c r="I47" s="36">
        <v>0.43629343629343625</v>
      </c>
      <c r="L47" s="4"/>
    </row>
    <row r="48" spans="1:12" x14ac:dyDescent="0.3">
      <c r="A48" s="2">
        <v>2006</v>
      </c>
      <c r="B48" s="33">
        <v>506</v>
      </c>
      <c r="C48" s="36">
        <v>0.39593114241001565</v>
      </c>
      <c r="D48" s="32">
        <v>13.168095588684</v>
      </c>
      <c r="E48" s="36">
        <v>0.57283909804560096</v>
      </c>
      <c r="F48" s="32">
        <v>84.741632895018796</v>
      </c>
      <c r="G48" s="36">
        <v>0.82775133784474442</v>
      </c>
      <c r="H48" s="2">
        <v>1.18</v>
      </c>
      <c r="I48" s="36">
        <v>0.45559845559845558</v>
      </c>
      <c r="L48" s="4"/>
    </row>
    <row r="49" spans="1:12" x14ac:dyDescent="0.3">
      <c r="A49" s="2">
        <v>2007</v>
      </c>
      <c r="B49" s="33">
        <v>498</v>
      </c>
      <c r="C49" s="36">
        <v>0.38967136150234744</v>
      </c>
      <c r="D49" s="32">
        <v>13.6585540771484</v>
      </c>
      <c r="E49" s="36">
        <v>0.55226929273723324</v>
      </c>
      <c r="F49" s="32">
        <v>84.824232586126698</v>
      </c>
      <c r="G49" s="36">
        <v>0.82694529453924548</v>
      </c>
      <c r="H49" s="2">
        <v>0.82</v>
      </c>
      <c r="I49" s="36">
        <v>0.31660231660231658</v>
      </c>
      <c r="L49" s="4"/>
    </row>
    <row r="50" spans="1:12" x14ac:dyDescent="0.3">
      <c r="A50" s="2">
        <v>2008</v>
      </c>
      <c r="B50" s="33">
        <v>483</v>
      </c>
      <c r="C50" s="36">
        <v>0.3779342723004695</v>
      </c>
      <c r="D50" s="32">
        <v>13.77</v>
      </c>
      <c r="E50" s="36">
        <v>0.54779956427015253</v>
      </c>
      <c r="F50" s="32">
        <v>85.631702210444729</v>
      </c>
      <c r="G50" s="36">
        <v>0.81914756088364005</v>
      </c>
      <c r="H50" s="2">
        <v>0.8</v>
      </c>
      <c r="I50" s="36">
        <v>0.30888030888030893</v>
      </c>
      <c r="L50" s="4"/>
    </row>
    <row r="51" spans="1:12" x14ac:dyDescent="0.3">
      <c r="A51" s="2">
        <v>2009</v>
      </c>
      <c r="B51" s="33">
        <v>460</v>
      </c>
      <c r="C51" s="36">
        <v>0.35993740219092329</v>
      </c>
      <c r="D51" s="32">
        <v>13.97</v>
      </c>
      <c r="E51" s="36">
        <v>0.53995705082319256</v>
      </c>
      <c r="F51" s="32">
        <v>86.521001799011103</v>
      </c>
      <c r="G51" s="36">
        <v>0.81072801448771181</v>
      </c>
      <c r="H51" s="2">
        <v>0.72</v>
      </c>
      <c r="I51" s="36">
        <v>0.27799227799227799</v>
      </c>
      <c r="L51" s="4"/>
    </row>
    <row r="52" spans="1:12" x14ac:dyDescent="0.3">
      <c r="A52" s="2">
        <v>2010</v>
      </c>
      <c r="B52" s="33">
        <v>455</v>
      </c>
      <c r="C52" s="36">
        <v>0.35602503912363065</v>
      </c>
      <c r="D52" s="32">
        <v>14.41</v>
      </c>
      <c r="E52" s="36">
        <v>0.52346981263011794</v>
      </c>
      <c r="F52" s="32">
        <v>86.408000000000001</v>
      </c>
      <c r="G52" s="36">
        <v>0.81178826034626428</v>
      </c>
      <c r="H52" s="2">
        <v>0.66</v>
      </c>
      <c r="I52" s="36">
        <v>0.25482625482625487</v>
      </c>
      <c r="L52" s="4"/>
    </row>
    <row r="53" spans="1:12" x14ac:dyDescent="0.3">
      <c r="A53" s="2">
        <v>2011</v>
      </c>
      <c r="B53" s="33">
        <v>452</v>
      </c>
      <c r="C53" s="36">
        <v>0.35367762128325508</v>
      </c>
      <c r="D53" s="32">
        <v>14.22</v>
      </c>
      <c r="E53" s="36">
        <v>0.53046413502109702</v>
      </c>
      <c r="F53" s="32">
        <v>85.736000000000004</v>
      </c>
      <c r="G53" s="36">
        <v>0.81815106839600649</v>
      </c>
      <c r="H53" s="2">
        <v>0.66</v>
      </c>
      <c r="I53" s="36">
        <v>0.25482625482625487</v>
      </c>
      <c r="L53" s="4"/>
    </row>
    <row r="54" spans="1:12" x14ac:dyDescent="0.3">
      <c r="A54" s="2">
        <v>2012</v>
      </c>
      <c r="B54" s="33">
        <v>454</v>
      </c>
      <c r="C54" s="36">
        <v>0.35524256651017216</v>
      </c>
      <c r="D54" s="32">
        <v>14.23</v>
      </c>
      <c r="E54" s="36">
        <v>0.53009135628952908</v>
      </c>
      <c r="F54" s="32">
        <v>85.664000000000001</v>
      </c>
      <c r="G54" s="36">
        <v>0.8188387187149796</v>
      </c>
      <c r="H54" s="2">
        <v>0.7</v>
      </c>
      <c r="I54" s="36">
        <v>0.27027027027027029</v>
      </c>
      <c r="L54" s="4"/>
    </row>
    <row r="55" spans="1:12" x14ac:dyDescent="0.3">
      <c r="A55" s="2">
        <v>2013</v>
      </c>
      <c r="B55" s="33">
        <v>444</v>
      </c>
      <c r="C55" s="36">
        <v>0.34741784037558687</v>
      </c>
      <c r="D55" s="32">
        <v>14.33</v>
      </c>
      <c r="E55" s="36">
        <v>0.52639218422889034</v>
      </c>
      <c r="F55" s="32">
        <v>84.792000000000002</v>
      </c>
      <c r="G55" s="36">
        <v>0.82725964713652245</v>
      </c>
      <c r="H55" s="2">
        <v>0.69</v>
      </c>
      <c r="I55" s="36">
        <v>0.26640926640926638</v>
      </c>
      <c r="L55" s="4"/>
    </row>
    <row r="56" spans="1:12" x14ac:dyDescent="0.3">
      <c r="A56" s="2">
        <v>2014</v>
      </c>
      <c r="B56" s="33">
        <v>502</v>
      </c>
      <c r="C56" s="36">
        <v>0.39280125195618154</v>
      </c>
      <c r="D56" s="32">
        <v>14.38</v>
      </c>
      <c r="E56" s="36">
        <v>0.52456189151599442</v>
      </c>
      <c r="F56" s="32">
        <v>85.82</v>
      </c>
      <c r="G56" s="36">
        <v>0.81735026800279675</v>
      </c>
      <c r="H56" s="2">
        <v>0.68</v>
      </c>
      <c r="I56" s="36">
        <v>0.26254826254826258</v>
      </c>
      <c r="L56" s="4"/>
    </row>
    <row r="57" spans="1:12" x14ac:dyDescent="0.3">
      <c r="A57" s="2">
        <v>2015</v>
      </c>
      <c r="B57" s="33">
        <v>490</v>
      </c>
      <c r="C57" s="36">
        <v>0.38341158059467917</v>
      </c>
      <c r="D57" s="32"/>
      <c r="E57" s="36"/>
      <c r="F57" s="32"/>
      <c r="G57" s="36"/>
      <c r="H57" s="2">
        <v>0.59</v>
      </c>
      <c r="I57" s="36">
        <v>0.22779922779922779</v>
      </c>
      <c r="L57" s="4"/>
    </row>
    <row r="58" spans="1:12" x14ac:dyDescent="0.3">
      <c r="A58" s="2">
        <v>2016</v>
      </c>
      <c r="B58" s="33">
        <v>510</v>
      </c>
      <c r="C58" s="36">
        <v>0.39906103286384975</v>
      </c>
      <c r="D58" s="32"/>
      <c r="E58" s="36"/>
      <c r="F58" s="32"/>
      <c r="G58" s="36"/>
      <c r="H58" s="2">
        <v>0.57999999999999996</v>
      </c>
      <c r="I58" s="36">
        <v>0.22393822393822393</v>
      </c>
      <c r="L58" s="4"/>
    </row>
    <row r="59" spans="1:12" x14ac:dyDescent="0.3">
      <c r="A59" s="2">
        <v>2017</v>
      </c>
      <c r="B59" s="33">
        <v>505</v>
      </c>
      <c r="C59" s="36">
        <v>0.39514866979655711</v>
      </c>
      <c r="D59" s="32"/>
      <c r="E59" s="36"/>
      <c r="F59" s="32"/>
      <c r="G59" s="36"/>
      <c r="H59" s="2">
        <v>0.52</v>
      </c>
      <c r="I59" s="36">
        <v>0.20077220077220079</v>
      </c>
      <c r="L59" s="4"/>
    </row>
    <row r="60" spans="1:12" ht="15" thickBot="1" x14ac:dyDescent="0.35">
      <c r="A60" s="2">
        <v>2018</v>
      </c>
      <c r="B60" s="33">
        <v>510</v>
      </c>
      <c r="C60" s="39">
        <v>0.39906103286384975</v>
      </c>
      <c r="E60" s="40"/>
      <c r="G60" s="40"/>
      <c r="H60" s="33">
        <v>0.54</v>
      </c>
      <c r="I60" s="39">
        <v>0.20849420849420852</v>
      </c>
      <c r="L60" s="4"/>
    </row>
    <row r="61" spans="1:12" x14ac:dyDescent="0.3">
      <c r="L61" s="4"/>
    </row>
    <row r="62" spans="1:12" x14ac:dyDescent="0.3">
      <c r="B62" s="2" t="s">
        <v>35</v>
      </c>
      <c r="L62" s="4"/>
    </row>
    <row r="63" spans="1:12" x14ac:dyDescent="0.3">
      <c r="L63" s="4"/>
    </row>
  </sheetData>
  <mergeCells count="4">
    <mergeCell ref="B12:C12"/>
    <mergeCell ref="D12:E12"/>
    <mergeCell ref="F12:G12"/>
    <mergeCell ref="H12:I12"/>
  </mergeCells>
  <hyperlinks>
    <hyperlink ref="B2" r:id="rId1" xr:uid="{3B8E55AB-C8E6-48A0-887C-ACF665AE3C79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569DF-921B-47C3-84D9-84A3FC6E6255}">
  <sheetPr>
    <tabColor theme="4" tint="0.79998168889431442"/>
  </sheetPr>
  <dimension ref="A1:I75"/>
  <sheetViews>
    <sheetView zoomScaleNormal="100" workbookViewId="0">
      <selection activeCell="K24" sqref="K24"/>
    </sheetView>
  </sheetViews>
  <sheetFormatPr defaultRowHeight="14.4" x14ac:dyDescent="0.3"/>
  <cols>
    <col min="1" max="2" width="15.88671875" customWidth="1"/>
    <col min="4" max="4" width="13.21875" customWidth="1"/>
    <col min="5" max="5" width="25.6640625" customWidth="1"/>
  </cols>
  <sheetData>
    <row r="1" spans="1:9" x14ac:dyDescent="0.3">
      <c r="A1" s="42" t="s">
        <v>17</v>
      </c>
      <c r="B1" t="s">
        <v>414</v>
      </c>
    </row>
    <row r="2" spans="1:9" x14ac:dyDescent="0.3">
      <c r="A2" s="42" t="s">
        <v>19</v>
      </c>
      <c r="B2" s="5" t="s">
        <v>415</v>
      </c>
    </row>
    <row r="3" spans="1:9" x14ac:dyDescent="0.3">
      <c r="B3" s="5" t="s">
        <v>416</v>
      </c>
    </row>
    <row r="4" spans="1:9" x14ac:dyDescent="0.3">
      <c r="B4" s="5"/>
    </row>
    <row r="5" spans="1:9" x14ac:dyDescent="0.3">
      <c r="A5" s="96" t="s">
        <v>9</v>
      </c>
      <c r="B5" s="96"/>
      <c r="C5" s="96"/>
      <c r="D5" s="96"/>
      <c r="E5" s="96"/>
      <c r="F5" s="96"/>
      <c r="G5" s="96"/>
      <c r="H5" s="348"/>
      <c r="I5" s="96"/>
    </row>
    <row r="6" spans="1:9" x14ac:dyDescent="0.3">
      <c r="A6" s="42"/>
    </row>
    <row r="61" ht="17.399999999999999" customHeight="1" x14ac:dyDescent="0.3"/>
    <row r="62" ht="17.399999999999999" customHeight="1" x14ac:dyDescent="0.3"/>
    <row r="63" ht="17.399999999999999" customHeight="1" x14ac:dyDescent="0.3"/>
    <row r="64" ht="17.399999999999999" customHeight="1" x14ac:dyDescent="0.3"/>
    <row r="65" ht="17.399999999999999" customHeight="1" x14ac:dyDescent="0.3"/>
    <row r="66" ht="17.399999999999999" customHeight="1" x14ac:dyDescent="0.3"/>
    <row r="67" ht="17.399999999999999" customHeight="1" x14ac:dyDescent="0.3"/>
    <row r="68" ht="17.399999999999999" customHeight="1" x14ac:dyDescent="0.3"/>
    <row r="69" ht="17.399999999999999" customHeight="1" x14ac:dyDescent="0.3"/>
    <row r="70" ht="17.399999999999999" customHeight="1" x14ac:dyDescent="0.3"/>
    <row r="71" ht="17.399999999999999" customHeight="1" x14ac:dyDescent="0.3"/>
    <row r="72" ht="17.399999999999999" customHeight="1" x14ac:dyDescent="0.3"/>
    <row r="73" ht="17.399999999999999" customHeight="1" x14ac:dyDescent="0.3"/>
    <row r="74" ht="17.399999999999999" customHeight="1" x14ac:dyDescent="0.3"/>
    <row r="75" ht="23.4" customHeight="1" x14ac:dyDescent="0.3"/>
  </sheetData>
  <hyperlinks>
    <hyperlink ref="B2" r:id="rId1" xr:uid="{BF8DB0FF-788D-4778-A213-3A384A8EAC6D}"/>
    <hyperlink ref="B3" r:id="rId2" xr:uid="{E8F7C53B-A9C7-4D3E-B6AF-91DE438EE6E8}"/>
  </hyperlinks>
  <pageMargins left="0.7" right="0.7" top="0.75" bottom="0.75" header="0.3" footer="0.3"/>
  <pageSetup orientation="portrait" horizontalDpi="1200" verticalDpi="1200" r:id="rId3"/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5E261-136A-4573-8638-68127C898A1D}">
  <sheetPr>
    <tabColor theme="4" tint="0.79998168889431442"/>
  </sheetPr>
  <dimension ref="A1"/>
  <sheetViews>
    <sheetView workbookViewId="0">
      <selection activeCell="D23" sqref="D23"/>
    </sheetView>
  </sheetViews>
  <sheetFormatPr defaultRowHeight="14.4" x14ac:dyDescent="0.3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319A4-D159-4C4B-A913-917982673E1F}">
  <sheetPr>
    <tabColor theme="4" tint="0.79998168889431442"/>
  </sheetPr>
  <dimension ref="A1:U73"/>
  <sheetViews>
    <sheetView workbookViewId="0">
      <selection activeCell="M19" sqref="M19"/>
    </sheetView>
  </sheetViews>
  <sheetFormatPr defaultRowHeight="14.4" x14ac:dyDescent="0.3"/>
  <cols>
    <col min="1" max="1" width="16.6640625" customWidth="1"/>
    <col min="2" max="2" width="12.77734375" customWidth="1"/>
    <col min="10" max="10" width="19.109375" hidden="1" customWidth="1"/>
    <col min="11" max="11" width="15.21875" hidden="1" customWidth="1"/>
  </cols>
  <sheetData>
    <row r="1" spans="1:11" x14ac:dyDescent="0.3">
      <c r="A1" s="1" t="s">
        <v>17</v>
      </c>
      <c r="B1" s="2" t="s">
        <v>351</v>
      </c>
      <c r="C1" s="2"/>
      <c r="D1" s="2"/>
      <c r="E1" s="2"/>
      <c r="J1" s="3" t="s">
        <v>17</v>
      </c>
      <c r="K1" s="4" t="s">
        <v>352</v>
      </c>
    </row>
    <row r="2" spans="1:11" x14ac:dyDescent="0.3">
      <c r="A2" s="1" t="s">
        <v>19</v>
      </c>
      <c r="B2" s="5" t="s">
        <v>353</v>
      </c>
      <c r="C2" s="2"/>
      <c r="D2" s="2"/>
      <c r="E2" s="2"/>
      <c r="J2" s="3" t="s">
        <v>19</v>
      </c>
      <c r="K2" s="7" t="s">
        <v>354</v>
      </c>
    </row>
    <row r="3" spans="1:11" x14ac:dyDescent="0.3">
      <c r="A3" s="1" t="s">
        <v>6</v>
      </c>
      <c r="B3" s="2" t="s">
        <v>355</v>
      </c>
      <c r="C3" s="2"/>
      <c r="D3" s="2"/>
      <c r="E3" s="2"/>
      <c r="J3" s="3" t="s">
        <v>6</v>
      </c>
      <c r="K3" s="4" t="s">
        <v>355</v>
      </c>
    </row>
    <row r="4" spans="1:11" x14ac:dyDescent="0.3">
      <c r="A4" s="8" t="s">
        <v>9</v>
      </c>
      <c r="B4" s="9"/>
      <c r="C4" s="9"/>
      <c r="J4" s="4"/>
      <c r="K4" s="4"/>
    </row>
    <row r="5" spans="1:11" ht="43.8" thickBot="1" x14ac:dyDescent="0.35">
      <c r="A5" s="251" t="s">
        <v>256</v>
      </c>
      <c r="B5" s="252" t="s">
        <v>356</v>
      </c>
      <c r="J5" s="253" t="s">
        <v>256</v>
      </c>
      <c r="K5" s="253" t="s">
        <v>357</v>
      </c>
    </row>
    <row r="6" spans="1:11" x14ac:dyDescent="0.3">
      <c r="A6" s="254" t="s">
        <v>358</v>
      </c>
      <c r="B6" s="255">
        <v>21</v>
      </c>
      <c r="J6" s="4" t="s">
        <v>127</v>
      </c>
      <c r="K6" s="35">
        <v>21</v>
      </c>
    </row>
    <row r="7" spans="1:11" x14ac:dyDescent="0.3">
      <c r="A7" s="254" t="s">
        <v>359</v>
      </c>
      <c r="B7" s="256">
        <v>20</v>
      </c>
      <c r="J7" s="4" t="s">
        <v>326</v>
      </c>
      <c r="K7" s="38">
        <v>19</v>
      </c>
    </row>
    <row r="8" spans="1:11" x14ac:dyDescent="0.3">
      <c r="A8" s="254" t="s">
        <v>360</v>
      </c>
      <c r="B8" s="256">
        <v>18</v>
      </c>
      <c r="J8" s="4" t="s">
        <v>324</v>
      </c>
      <c r="K8" s="38">
        <v>17</v>
      </c>
    </row>
    <row r="9" spans="1:11" x14ac:dyDescent="0.3">
      <c r="A9" s="254" t="s">
        <v>361</v>
      </c>
      <c r="B9" s="256">
        <v>18</v>
      </c>
      <c r="J9" s="4" t="s">
        <v>279</v>
      </c>
      <c r="K9" s="38">
        <v>15</v>
      </c>
    </row>
    <row r="10" spans="1:11" x14ac:dyDescent="0.3">
      <c r="A10" s="254" t="s">
        <v>362</v>
      </c>
      <c r="B10" s="256">
        <v>17</v>
      </c>
      <c r="J10" s="4" t="s">
        <v>315</v>
      </c>
      <c r="K10" s="38">
        <v>8</v>
      </c>
    </row>
    <row r="11" spans="1:11" x14ac:dyDescent="0.3">
      <c r="A11" s="254" t="s">
        <v>363</v>
      </c>
      <c r="B11" s="256">
        <v>17</v>
      </c>
      <c r="J11" s="4" t="s">
        <v>280</v>
      </c>
      <c r="K11" s="38">
        <v>7</v>
      </c>
    </row>
    <row r="12" spans="1:11" x14ac:dyDescent="0.3">
      <c r="A12" s="254" t="s">
        <v>364</v>
      </c>
      <c r="B12" s="256">
        <v>17</v>
      </c>
      <c r="J12" s="4" t="s">
        <v>287</v>
      </c>
      <c r="K12" s="38">
        <v>5</v>
      </c>
    </row>
    <row r="13" spans="1:11" x14ac:dyDescent="0.3">
      <c r="A13" s="254" t="s">
        <v>365</v>
      </c>
      <c r="B13" s="256">
        <v>17</v>
      </c>
      <c r="J13" s="4" t="s">
        <v>317</v>
      </c>
      <c r="K13" s="38">
        <v>3</v>
      </c>
    </row>
    <row r="14" spans="1:11" x14ac:dyDescent="0.3">
      <c r="A14" s="254" t="s">
        <v>366</v>
      </c>
      <c r="B14" s="256">
        <v>16</v>
      </c>
      <c r="J14" s="4" t="s">
        <v>273</v>
      </c>
      <c r="K14" s="38">
        <v>2</v>
      </c>
    </row>
    <row r="15" spans="1:11" x14ac:dyDescent="0.3">
      <c r="A15" s="254" t="s">
        <v>367</v>
      </c>
      <c r="B15" s="256">
        <v>16</v>
      </c>
      <c r="J15" s="4" t="s">
        <v>283</v>
      </c>
      <c r="K15" s="38">
        <v>2</v>
      </c>
    </row>
    <row r="16" spans="1:11" x14ac:dyDescent="0.3">
      <c r="A16" s="254" t="s">
        <v>368</v>
      </c>
      <c r="B16" s="256">
        <v>12</v>
      </c>
      <c r="J16" s="4" t="s">
        <v>298</v>
      </c>
      <c r="K16" s="38">
        <v>2</v>
      </c>
    </row>
    <row r="17" spans="1:11" x14ac:dyDescent="0.3">
      <c r="A17" s="254" t="s">
        <v>369</v>
      </c>
      <c r="B17" s="256">
        <v>10</v>
      </c>
      <c r="J17" s="4" t="s">
        <v>307</v>
      </c>
      <c r="K17" s="38">
        <v>2</v>
      </c>
    </row>
    <row r="18" spans="1:11" x14ac:dyDescent="0.3">
      <c r="A18" s="254" t="s">
        <v>370</v>
      </c>
      <c r="B18" s="256">
        <v>6</v>
      </c>
      <c r="J18" s="4" t="s">
        <v>321</v>
      </c>
      <c r="K18" s="38">
        <v>2</v>
      </c>
    </row>
    <row r="19" spans="1:11" ht="15" thickBot="1" x14ac:dyDescent="0.35">
      <c r="A19" s="254" t="s">
        <v>371</v>
      </c>
      <c r="B19" s="256">
        <v>5</v>
      </c>
      <c r="J19" s="4" t="s">
        <v>286</v>
      </c>
      <c r="K19" s="41">
        <v>1</v>
      </c>
    </row>
    <row r="20" spans="1:11" x14ac:dyDescent="0.3">
      <c r="A20" s="254" t="s">
        <v>372</v>
      </c>
      <c r="B20" s="256">
        <v>4</v>
      </c>
      <c r="J20" s="4"/>
      <c r="K20" s="4"/>
    </row>
    <row r="21" spans="1:11" x14ac:dyDescent="0.3">
      <c r="A21" s="254" t="s">
        <v>373</v>
      </c>
      <c r="B21" s="256">
        <v>2</v>
      </c>
    </row>
    <row r="22" spans="1:11" x14ac:dyDescent="0.3">
      <c r="A22" s="257" t="s">
        <v>374</v>
      </c>
      <c r="B22" s="256">
        <v>2</v>
      </c>
    </row>
    <row r="23" spans="1:11" x14ac:dyDescent="0.3">
      <c r="A23" s="257" t="s">
        <v>375</v>
      </c>
      <c r="B23" s="256">
        <v>1</v>
      </c>
    </row>
    <row r="24" spans="1:11" ht="15" thickBot="1" x14ac:dyDescent="0.35">
      <c r="A24" s="257" t="s">
        <v>376</v>
      </c>
      <c r="B24" s="258">
        <v>1</v>
      </c>
    </row>
    <row r="25" spans="1:11" x14ac:dyDescent="0.3">
      <c r="A25" s="259" t="s">
        <v>377</v>
      </c>
    </row>
    <row r="26" spans="1:11" x14ac:dyDescent="0.3">
      <c r="D26" s="232"/>
    </row>
    <row r="41" spans="1:21" x14ac:dyDescent="0.3">
      <c r="A41" s="257" t="s">
        <v>378</v>
      </c>
      <c r="B41" s="257" t="s">
        <v>375</v>
      </c>
      <c r="C41" s="257" t="s">
        <v>359</v>
      </c>
      <c r="D41" s="257" t="s">
        <v>360</v>
      </c>
      <c r="E41" s="257" t="s">
        <v>370</v>
      </c>
      <c r="F41" s="257" t="s">
        <v>366</v>
      </c>
      <c r="G41" s="257" t="s">
        <v>376</v>
      </c>
      <c r="H41" s="257" t="s">
        <v>371</v>
      </c>
      <c r="I41" s="257" t="s">
        <v>369</v>
      </c>
      <c r="J41" s="257" t="s">
        <v>368</v>
      </c>
      <c r="K41" s="257" t="s">
        <v>362</v>
      </c>
      <c r="L41" s="257" t="s">
        <v>361</v>
      </c>
      <c r="M41" s="257" t="s">
        <v>373</v>
      </c>
      <c r="N41" s="257" t="s">
        <v>363</v>
      </c>
      <c r="O41" s="257" t="s">
        <v>372</v>
      </c>
      <c r="P41" s="257" t="s">
        <v>364</v>
      </c>
      <c r="Q41" s="257" t="s">
        <v>367</v>
      </c>
      <c r="R41" s="257" t="s">
        <v>374</v>
      </c>
      <c r="S41" s="257" t="s">
        <v>365</v>
      </c>
      <c r="T41" s="257" t="s">
        <v>358</v>
      </c>
    </row>
    <row r="42" spans="1:21" x14ac:dyDescent="0.3">
      <c r="A42" s="260" t="s">
        <v>379</v>
      </c>
      <c r="B42" s="261"/>
      <c r="C42" s="261"/>
      <c r="D42" s="261"/>
      <c r="E42" s="261"/>
      <c r="F42" s="262">
        <v>2020</v>
      </c>
      <c r="G42" s="261"/>
      <c r="H42" s="261"/>
      <c r="I42" s="261"/>
      <c r="J42" s="262">
        <v>2022</v>
      </c>
      <c r="K42" s="261"/>
      <c r="L42" s="262">
        <v>2021</v>
      </c>
      <c r="M42" s="261"/>
      <c r="N42" s="262">
        <v>2021</v>
      </c>
      <c r="O42" s="261"/>
      <c r="P42" s="261"/>
      <c r="Q42" s="261"/>
      <c r="R42" s="261"/>
      <c r="S42" s="261"/>
      <c r="T42" s="262">
        <v>2022</v>
      </c>
      <c r="U42" s="153">
        <f>MIN(B42:T42)</f>
        <v>2020</v>
      </c>
    </row>
    <row r="43" spans="1:21" x14ac:dyDescent="0.3">
      <c r="A43" s="260" t="s">
        <v>380</v>
      </c>
      <c r="B43" s="261"/>
      <c r="C43" s="262">
        <v>2012</v>
      </c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2">
        <v>2013</v>
      </c>
      <c r="Q43" s="261"/>
      <c r="R43" s="261"/>
      <c r="S43" s="261"/>
      <c r="T43" s="261"/>
      <c r="U43">
        <f t="shared" ref="U43:U73" si="0">MIN(B43:T43)</f>
        <v>2012</v>
      </c>
    </row>
    <row r="44" spans="1:21" ht="28.8" x14ac:dyDescent="0.3">
      <c r="A44" s="260" t="s">
        <v>381</v>
      </c>
      <c r="B44" s="261"/>
      <c r="C44" s="261"/>
      <c r="D44" s="262">
        <v>2019</v>
      </c>
      <c r="E44" s="261"/>
      <c r="F44" s="262">
        <v>2020</v>
      </c>
      <c r="G44" s="261"/>
      <c r="H44" s="261"/>
      <c r="I44" s="261"/>
      <c r="J44" s="262">
        <v>2022</v>
      </c>
      <c r="K44" s="262">
        <v>2021</v>
      </c>
      <c r="L44" s="262">
        <v>2021</v>
      </c>
      <c r="M44" s="261"/>
      <c r="N44" s="262">
        <v>2021</v>
      </c>
      <c r="O44" s="261"/>
      <c r="P44" s="262">
        <v>2021</v>
      </c>
      <c r="Q44" s="262">
        <v>2021</v>
      </c>
      <c r="R44" s="261"/>
      <c r="S44" s="262">
        <v>2018</v>
      </c>
      <c r="T44" s="262">
        <v>2019</v>
      </c>
      <c r="U44">
        <f t="shared" si="0"/>
        <v>2018</v>
      </c>
    </row>
    <row r="45" spans="1:21" x14ac:dyDescent="0.3">
      <c r="A45" s="260" t="s">
        <v>382</v>
      </c>
      <c r="B45" s="261"/>
      <c r="C45" s="261"/>
      <c r="D45" s="262">
        <v>2019</v>
      </c>
      <c r="E45" s="261"/>
      <c r="F45" s="262">
        <v>2020</v>
      </c>
      <c r="G45" s="261"/>
      <c r="H45" s="261"/>
      <c r="I45" s="261"/>
      <c r="J45" s="261"/>
      <c r="K45" s="262">
        <v>2021</v>
      </c>
      <c r="L45" s="262">
        <v>2021</v>
      </c>
      <c r="M45" s="261"/>
      <c r="N45" s="262">
        <v>2021</v>
      </c>
      <c r="O45" s="261"/>
      <c r="P45" s="262">
        <v>2021</v>
      </c>
      <c r="Q45" s="262">
        <v>2021</v>
      </c>
      <c r="R45" s="261"/>
      <c r="S45" s="262">
        <v>2018</v>
      </c>
      <c r="T45" s="262">
        <v>2019</v>
      </c>
      <c r="U45">
        <f t="shared" si="0"/>
        <v>2018</v>
      </c>
    </row>
    <row r="46" spans="1:21" x14ac:dyDescent="0.3">
      <c r="A46" s="260" t="s">
        <v>383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2">
        <v>2021</v>
      </c>
      <c r="L46" s="262">
        <v>2021</v>
      </c>
      <c r="M46" s="261"/>
      <c r="N46" s="262">
        <v>2021</v>
      </c>
      <c r="O46" s="261"/>
      <c r="P46" s="261"/>
      <c r="Q46" s="262">
        <v>2021</v>
      </c>
      <c r="R46" s="261"/>
      <c r="S46" s="261"/>
      <c r="T46" s="262">
        <v>2022</v>
      </c>
      <c r="U46" s="153">
        <f t="shared" si="0"/>
        <v>2021</v>
      </c>
    </row>
    <row r="47" spans="1:21" ht="28.8" x14ac:dyDescent="0.3">
      <c r="A47" s="260" t="s">
        <v>384</v>
      </c>
      <c r="B47" s="261"/>
      <c r="C47" s="261"/>
      <c r="D47" s="262">
        <v>2019</v>
      </c>
      <c r="E47" s="261"/>
      <c r="F47" s="262">
        <v>2020</v>
      </c>
      <c r="G47" s="261"/>
      <c r="H47" s="261"/>
      <c r="I47" s="261"/>
      <c r="J47" s="262">
        <v>2022</v>
      </c>
      <c r="K47" s="262">
        <v>2021</v>
      </c>
      <c r="L47" s="262">
        <v>2021</v>
      </c>
      <c r="M47" s="261"/>
      <c r="N47" s="262">
        <v>2021</v>
      </c>
      <c r="O47" s="261"/>
      <c r="P47" s="262">
        <v>2021</v>
      </c>
      <c r="Q47" s="262">
        <v>2021</v>
      </c>
      <c r="R47" s="261"/>
      <c r="S47" s="262">
        <v>2018</v>
      </c>
      <c r="T47" s="262">
        <v>2019</v>
      </c>
      <c r="U47">
        <f t="shared" si="0"/>
        <v>2018</v>
      </c>
    </row>
    <row r="48" spans="1:21" ht="28.8" x14ac:dyDescent="0.3">
      <c r="A48" s="260" t="s">
        <v>385</v>
      </c>
      <c r="B48" s="261"/>
      <c r="C48" s="262">
        <v>2004</v>
      </c>
      <c r="D48" s="261"/>
      <c r="E48" s="262">
        <v>2011</v>
      </c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2">
        <v>2007</v>
      </c>
      <c r="Q48" s="261"/>
      <c r="R48" s="261"/>
      <c r="S48" s="261"/>
      <c r="T48" s="261"/>
      <c r="U48">
        <f t="shared" si="0"/>
        <v>2004</v>
      </c>
    </row>
    <row r="49" spans="1:21" x14ac:dyDescent="0.3">
      <c r="A49" s="260" t="s">
        <v>386</v>
      </c>
      <c r="B49" s="261"/>
      <c r="C49" s="262">
        <v>2019</v>
      </c>
      <c r="D49" s="262">
        <v>2019</v>
      </c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2">
        <v>2018</v>
      </c>
      <c r="T49" s="262">
        <v>2019</v>
      </c>
      <c r="U49">
        <f t="shared" si="0"/>
        <v>2018</v>
      </c>
    </row>
    <row r="50" spans="1:21" ht="28.8" x14ac:dyDescent="0.3">
      <c r="A50" s="260" t="s">
        <v>387</v>
      </c>
      <c r="B50" s="261"/>
      <c r="C50" s="262">
        <v>2016</v>
      </c>
      <c r="D50" s="262">
        <v>2019</v>
      </c>
      <c r="E50" s="261"/>
      <c r="F50" s="262">
        <v>2020</v>
      </c>
      <c r="G50" s="261"/>
      <c r="H50" s="262">
        <v>2019</v>
      </c>
      <c r="I50" s="262">
        <v>2021</v>
      </c>
      <c r="J50" s="261"/>
      <c r="K50" s="262">
        <v>2021</v>
      </c>
      <c r="L50" s="262">
        <v>2021</v>
      </c>
      <c r="M50" s="261"/>
      <c r="N50" s="262">
        <v>2021</v>
      </c>
      <c r="O50" s="261"/>
      <c r="P50" s="262">
        <v>2021</v>
      </c>
      <c r="Q50" s="261"/>
      <c r="R50" s="261"/>
      <c r="S50" s="262">
        <v>2018</v>
      </c>
      <c r="T50" s="262">
        <v>2019</v>
      </c>
      <c r="U50">
        <f t="shared" si="0"/>
        <v>2016</v>
      </c>
    </row>
    <row r="51" spans="1:21" ht="43.2" x14ac:dyDescent="0.3">
      <c r="A51" s="260" t="s">
        <v>388</v>
      </c>
      <c r="B51" s="261"/>
      <c r="C51" s="262">
        <v>2015</v>
      </c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>
        <f t="shared" si="0"/>
        <v>2015</v>
      </c>
    </row>
    <row r="52" spans="1:21" ht="28.8" x14ac:dyDescent="0.3">
      <c r="A52" s="260" t="s">
        <v>389</v>
      </c>
      <c r="B52" s="261"/>
      <c r="C52" s="262">
        <v>2004</v>
      </c>
      <c r="D52" s="261"/>
      <c r="E52" s="262">
        <v>2011</v>
      </c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2">
        <v>2007</v>
      </c>
      <c r="Q52" s="261"/>
      <c r="R52" s="261"/>
      <c r="S52" s="261"/>
      <c r="T52" s="261"/>
      <c r="U52">
        <f t="shared" si="0"/>
        <v>2004</v>
      </c>
    </row>
    <row r="53" spans="1:21" ht="28.8" x14ac:dyDescent="0.3">
      <c r="A53" s="260" t="s">
        <v>390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2">
        <v>2021</v>
      </c>
      <c r="L53" s="262">
        <v>2021</v>
      </c>
      <c r="M53" s="261"/>
      <c r="N53" s="261"/>
      <c r="O53" s="261"/>
      <c r="P53" s="261"/>
      <c r="Q53" s="262">
        <v>2021</v>
      </c>
      <c r="R53" s="261"/>
      <c r="S53" s="261"/>
      <c r="T53" s="262">
        <v>2022</v>
      </c>
      <c r="U53" s="153">
        <f t="shared" si="0"/>
        <v>2021</v>
      </c>
    </row>
    <row r="54" spans="1:21" ht="28.8" x14ac:dyDescent="0.3">
      <c r="A54" s="260" t="s">
        <v>391</v>
      </c>
      <c r="B54" s="261"/>
      <c r="C54" s="262">
        <v>2012</v>
      </c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>
        <f t="shared" si="0"/>
        <v>2012</v>
      </c>
    </row>
    <row r="55" spans="1:21" x14ac:dyDescent="0.3">
      <c r="A55" s="260" t="s">
        <v>392</v>
      </c>
      <c r="B55" s="261"/>
      <c r="C55" s="262">
        <v>2015</v>
      </c>
      <c r="D55" s="262">
        <v>2019</v>
      </c>
      <c r="E55" s="261"/>
      <c r="F55" s="262">
        <v>2020</v>
      </c>
      <c r="G55" s="261"/>
      <c r="H55" s="262">
        <v>2019</v>
      </c>
      <c r="I55" s="262">
        <v>2021</v>
      </c>
      <c r="J55" s="262">
        <v>2022</v>
      </c>
      <c r="K55" s="262">
        <v>2021</v>
      </c>
      <c r="L55" s="262">
        <v>2019</v>
      </c>
      <c r="M55" s="261"/>
      <c r="N55" s="262">
        <v>2021</v>
      </c>
      <c r="O55" s="262">
        <v>2019</v>
      </c>
      <c r="P55" s="262">
        <v>2021</v>
      </c>
      <c r="Q55" s="262">
        <v>2021</v>
      </c>
      <c r="R55" s="261"/>
      <c r="S55" s="262">
        <v>2018</v>
      </c>
      <c r="T55" s="262">
        <v>2019</v>
      </c>
      <c r="U55">
        <f t="shared" si="0"/>
        <v>2015</v>
      </c>
    </row>
    <row r="56" spans="1:21" x14ac:dyDescent="0.3">
      <c r="A56" s="260" t="s">
        <v>393</v>
      </c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2">
        <v>2021</v>
      </c>
      <c r="M56" s="261"/>
      <c r="N56" s="261"/>
      <c r="O56" s="261"/>
      <c r="P56" s="261"/>
      <c r="Q56" s="262">
        <v>2021</v>
      </c>
      <c r="R56" s="261"/>
      <c r="S56" s="261"/>
      <c r="T56" s="261"/>
      <c r="U56" s="153">
        <f t="shared" si="0"/>
        <v>2021</v>
      </c>
    </row>
    <row r="57" spans="1:21" ht="28.8" x14ac:dyDescent="0.3">
      <c r="A57" s="260" t="s">
        <v>394</v>
      </c>
      <c r="B57" s="261"/>
      <c r="C57" s="262">
        <v>2008</v>
      </c>
      <c r="D57" s="262">
        <v>2019</v>
      </c>
      <c r="E57" s="261"/>
      <c r="F57" s="262">
        <v>2020</v>
      </c>
      <c r="G57" s="261"/>
      <c r="H57" s="261"/>
      <c r="I57" s="262">
        <v>2021</v>
      </c>
      <c r="J57" s="261"/>
      <c r="K57" s="262">
        <v>2021</v>
      </c>
      <c r="L57" s="262">
        <v>2019</v>
      </c>
      <c r="M57" s="261"/>
      <c r="N57" s="262">
        <v>2021</v>
      </c>
      <c r="O57" s="261"/>
      <c r="P57" s="261"/>
      <c r="Q57" s="261"/>
      <c r="R57" s="261"/>
      <c r="S57" s="262">
        <v>2017</v>
      </c>
      <c r="T57" s="262">
        <v>2019</v>
      </c>
      <c r="U57">
        <f t="shared" si="0"/>
        <v>2008</v>
      </c>
    </row>
    <row r="58" spans="1:21" ht="57.6" x14ac:dyDescent="0.3">
      <c r="A58" s="260" t="s">
        <v>395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2">
        <v>2013</v>
      </c>
      <c r="Q58" s="261"/>
      <c r="R58" s="261"/>
      <c r="S58" s="261"/>
      <c r="T58" s="261"/>
      <c r="U58">
        <f t="shared" si="0"/>
        <v>2013</v>
      </c>
    </row>
    <row r="59" spans="1:21" ht="28.8" x14ac:dyDescent="0.3">
      <c r="A59" s="260" t="s">
        <v>396</v>
      </c>
      <c r="B59" s="261"/>
      <c r="C59" s="261"/>
      <c r="D59" s="262">
        <v>2019</v>
      </c>
      <c r="E59" s="261"/>
      <c r="F59" s="262">
        <v>2020</v>
      </c>
      <c r="G59" s="261"/>
      <c r="H59" s="262">
        <v>2019</v>
      </c>
      <c r="I59" s="261"/>
      <c r="J59" s="261"/>
      <c r="K59" s="262">
        <v>2021</v>
      </c>
      <c r="L59" s="262">
        <v>2021</v>
      </c>
      <c r="M59" s="261"/>
      <c r="N59" s="262">
        <v>2021</v>
      </c>
      <c r="O59" s="261"/>
      <c r="P59" s="262">
        <v>2021</v>
      </c>
      <c r="Q59" s="261"/>
      <c r="R59" s="261"/>
      <c r="S59" s="262">
        <v>2018</v>
      </c>
      <c r="T59" s="262">
        <v>2019</v>
      </c>
      <c r="U59">
        <f t="shared" si="0"/>
        <v>2018</v>
      </c>
    </row>
    <row r="60" spans="1:21" ht="28.8" x14ac:dyDescent="0.3">
      <c r="A60" s="260" t="s">
        <v>397</v>
      </c>
      <c r="B60" s="261"/>
      <c r="C60" s="262">
        <v>2004</v>
      </c>
      <c r="D60" s="262">
        <v>2019</v>
      </c>
      <c r="E60" s="262">
        <v>2007</v>
      </c>
      <c r="F60" s="262">
        <v>2020</v>
      </c>
      <c r="G60" s="261"/>
      <c r="H60" s="261"/>
      <c r="I60" s="262">
        <v>2021</v>
      </c>
      <c r="J60" s="262">
        <v>2007</v>
      </c>
      <c r="K60" s="262">
        <v>2021</v>
      </c>
      <c r="L60" s="262">
        <v>2021</v>
      </c>
      <c r="M60" s="262">
        <v>2008</v>
      </c>
      <c r="N60" s="262">
        <v>2021</v>
      </c>
      <c r="O60" s="261"/>
      <c r="P60" s="262">
        <v>2007</v>
      </c>
      <c r="Q60" s="262">
        <v>2021</v>
      </c>
      <c r="R60" s="261"/>
      <c r="S60" s="262">
        <v>2018</v>
      </c>
      <c r="T60" s="262">
        <v>2022</v>
      </c>
      <c r="U60">
        <f t="shared" si="0"/>
        <v>2004</v>
      </c>
    </row>
    <row r="61" spans="1:21" ht="28.8" x14ac:dyDescent="0.3">
      <c r="A61" s="260" t="s">
        <v>398</v>
      </c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2">
        <v>2005</v>
      </c>
      <c r="R61" s="261"/>
      <c r="S61" s="261"/>
      <c r="T61" s="261"/>
      <c r="U61">
        <f t="shared" si="0"/>
        <v>2005</v>
      </c>
    </row>
    <row r="62" spans="1:21" ht="28.8" x14ac:dyDescent="0.3">
      <c r="A62" s="260" t="s">
        <v>399</v>
      </c>
      <c r="B62" s="261"/>
      <c r="C62" s="262">
        <v>2009</v>
      </c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>
        <f t="shared" si="0"/>
        <v>2009</v>
      </c>
    </row>
    <row r="63" spans="1:21" ht="28.8" x14ac:dyDescent="0.3">
      <c r="A63" s="260" t="s">
        <v>400</v>
      </c>
      <c r="B63" s="261"/>
      <c r="C63" s="262">
        <v>2019</v>
      </c>
      <c r="D63" s="262">
        <v>2019</v>
      </c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2">
        <v>2018</v>
      </c>
      <c r="T63" s="262">
        <v>2019</v>
      </c>
      <c r="U63">
        <f t="shared" si="0"/>
        <v>2018</v>
      </c>
    </row>
    <row r="64" spans="1:21" ht="28.8" x14ac:dyDescent="0.3">
      <c r="A64" s="260" t="s">
        <v>401</v>
      </c>
      <c r="B64" s="262">
        <v>2009</v>
      </c>
      <c r="C64" s="262">
        <v>2019</v>
      </c>
      <c r="D64" s="262">
        <v>2019</v>
      </c>
      <c r="E64" s="262">
        <v>2007</v>
      </c>
      <c r="F64" s="262">
        <v>2020</v>
      </c>
      <c r="G64" s="261"/>
      <c r="H64" s="261"/>
      <c r="I64" s="262">
        <v>2021</v>
      </c>
      <c r="J64" s="262">
        <v>2022</v>
      </c>
      <c r="K64" s="262">
        <v>2021</v>
      </c>
      <c r="L64" s="262">
        <v>2021</v>
      </c>
      <c r="M64" s="261"/>
      <c r="N64" s="262">
        <v>2021</v>
      </c>
      <c r="O64" s="261"/>
      <c r="P64" s="262">
        <v>2021</v>
      </c>
      <c r="Q64" s="262">
        <v>2021</v>
      </c>
      <c r="R64" s="261"/>
      <c r="S64" s="262">
        <v>2018</v>
      </c>
      <c r="T64" s="262">
        <v>2022</v>
      </c>
      <c r="U64">
        <f t="shared" si="0"/>
        <v>2007</v>
      </c>
    </row>
    <row r="65" spans="1:21" ht="28.8" x14ac:dyDescent="0.3">
      <c r="A65" s="260" t="s">
        <v>402</v>
      </c>
      <c r="B65" s="261"/>
      <c r="C65" s="261"/>
      <c r="D65" s="262">
        <v>2019</v>
      </c>
      <c r="E65" s="261"/>
      <c r="F65" s="262">
        <v>2020</v>
      </c>
      <c r="G65" s="261"/>
      <c r="H65" s="261"/>
      <c r="I65" s="261"/>
      <c r="J65" s="262">
        <v>2022</v>
      </c>
      <c r="K65" s="262">
        <v>2021</v>
      </c>
      <c r="L65" s="262">
        <v>2021</v>
      </c>
      <c r="M65" s="261"/>
      <c r="N65" s="262">
        <v>2021</v>
      </c>
      <c r="O65" s="261"/>
      <c r="P65" s="262">
        <v>2021</v>
      </c>
      <c r="Q65" s="262">
        <v>2021</v>
      </c>
      <c r="R65" s="261"/>
      <c r="S65" s="262">
        <v>2018</v>
      </c>
      <c r="T65" s="262">
        <v>2022</v>
      </c>
      <c r="U65">
        <f t="shared" si="0"/>
        <v>2018</v>
      </c>
    </row>
    <row r="66" spans="1:21" x14ac:dyDescent="0.3">
      <c r="A66" s="260" t="s">
        <v>403</v>
      </c>
      <c r="B66" s="261"/>
      <c r="C66" s="262">
        <v>2015</v>
      </c>
      <c r="D66" s="262">
        <v>2014</v>
      </c>
      <c r="E66" s="261"/>
      <c r="F66" s="262">
        <v>2020</v>
      </c>
      <c r="G66" s="261"/>
      <c r="H66" s="262">
        <v>2019</v>
      </c>
      <c r="I66" s="262">
        <v>2021</v>
      </c>
      <c r="J66" s="262">
        <v>2022</v>
      </c>
      <c r="K66" s="262">
        <v>2021</v>
      </c>
      <c r="L66" s="262">
        <v>2019</v>
      </c>
      <c r="M66" s="261"/>
      <c r="N66" s="262">
        <v>2021</v>
      </c>
      <c r="O66" s="262">
        <v>2019</v>
      </c>
      <c r="P66" s="262">
        <v>2021</v>
      </c>
      <c r="Q66" s="262">
        <v>2021</v>
      </c>
      <c r="R66" s="261"/>
      <c r="S66" s="262">
        <v>2018</v>
      </c>
      <c r="T66" s="262">
        <v>2019</v>
      </c>
      <c r="U66">
        <f t="shared" si="0"/>
        <v>2014</v>
      </c>
    </row>
    <row r="67" spans="1:21" ht="28.8" x14ac:dyDescent="0.3">
      <c r="A67" s="260" t="s">
        <v>404</v>
      </c>
      <c r="B67" s="261"/>
      <c r="C67" s="262">
        <v>2016</v>
      </c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>
        <f t="shared" si="0"/>
        <v>2016</v>
      </c>
    </row>
    <row r="68" spans="1:21" ht="28.8" x14ac:dyDescent="0.3">
      <c r="A68" s="260" t="s">
        <v>405</v>
      </c>
      <c r="B68" s="261"/>
      <c r="C68" s="262">
        <v>2019</v>
      </c>
      <c r="D68" s="262">
        <v>2019</v>
      </c>
      <c r="E68" s="261"/>
      <c r="F68" s="262">
        <v>2020</v>
      </c>
      <c r="G68" s="261"/>
      <c r="H68" s="262">
        <v>2019</v>
      </c>
      <c r="I68" s="262">
        <v>2021</v>
      </c>
      <c r="J68" s="262">
        <v>2022</v>
      </c>
      <c r="K68" s="262">
        <v>2021</v>
      </c>
      <c r="L68" s="261"/>
      <c r="M68" s="261"/>
      <c r="N68" s="262">
        <v>2021</v>
      </c>
      <c r="O68" s="261"/>
      <c r="P68" s="262">
        <v>2022</v>
      </c>
      <c r="Q68" s="262">
        <v>2021</v>
      </c>
      <c r="R68" s="261"/>
      <c r="S68" s="262">
        <v>2018</v>
      </c>
      <c r="T68" s="262">
        <v>2019</v>
      </c>
      <c r="U68">
        <f t="shared" si="0"/>
        <v>2018</v>
      </c>
    </row>
    <row r="69" spans="1:21" x14ac:dyDescent="0.3">
      <c r="A69" s="260" t="s">
        <v>406</v>
      </c>
      <c r="B69" s="261"/>
      <c r="C69" s="262">
        <v>2009</v>
      </c>
      <c r="D69" s="261"/>
      <c r="E69" s="262">
        <v>2011</v>
      </c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2">
        <v>2013</v>
      </c>
      <c r="Q69" s="261"/>
      <c r="R69" s="261"/>
      <c r="S69" s="261"/>
      <c r="T69" s="261"/>
      <c r="U69">
        <f t="shared" si="0"/>
        <v>2009</v>
      </c>
    </row>
    <row r="70" spans="1:21" x14ac:dyDescent="0.3">
      <c r="A70" s="260" t="s">
        <v>407</v>
      </c>
      <c r="B70" s="261"/>
      <c r="C70" s="262">
        <v>2015</v>
      </c>
      <c r="D70" s="262">
        <v>2014</v>
      </c>
      <c r="E70" s="261"/>
      <c r="F70" s="262">
        <v>2020</v>
      </c>
      <c r="G70" s="262">
        <v>2010</v>
      </c>
      <c r="H70" s="261"/>
      <c r="I70" s="262">
        <v>2021</v>
      </c>
      <c r="J70" s="262">
        <v>2022</v>
      </c>
      <c r="K70" s="262">
        <v>2021</v>
      </c>
      <c r="L70" s="262">
        <v>2019</v>
      </c>
      <c r="M70" s="261"/>
      <c r="N70" s="262">
        <v>2021</v>
      </c>
      <c r="O70" s="262">
        <v>2019</v>
      </c>
      <c r="P70" s="261"/>
      <c r="Q70" s="262">
        <v>2021</v>
      </c>
      <c r="R70" s="262">
        <v>2009</v>
      </c>
      <c r="S70" s="261"/>
      <c r="T70" s="262">
        <v>2019</v>
      </c>
      <c r="U70">
        <f t="shared" si="0"/>
        <v>2009</v>
      </c>
    </row>
    <row r="71" spans="1:21" ht="28.8" x14ac:dyDescent="0.3">
      <c r="A71" s="260" t="s">
        <v>408</v>
      </c>
      <c r="B71" s="261"/>
      <c r="C71" s="261"/>
      <c r="D71" s="262">
        <v>2019</v>
      </c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2">
        <v>2018</v>
      </c>
      <c r="T71" s="262">
        <v>2019</v>
      </c>
      <c r="U71">
        <f t="shared" si="0"/>
        <v>2018</v>
      </c>
    </row>
    <row r="72" spans="1:21" x14ac:dyDescent="0.3">
      <c r="A72" s="260" t="s">
        <v>409</v>
      </c>
      <c r="B72" s="261"/>
      <c r="C72" s="262">
        <v>2015</v>
      </c>
      <c r="D72" s="262">
        <v>2014</v>
      </c>
      <c r="E72" s="261"/>
      <c r="F72" s="262">
        <v>2020</v>
      </c>
      <c r="G72" s="261"/>
      <c r="H72" s="261"/>
      <c r="I72" s="262">
        <v>2021</v>
      </c>
      <c r="J72" s="262">
        <v>2022</v>
      </c>
      <c r="K72" s="262">
        <v>2021</v>
      </c>
      <c r="L72" s="262">
        <v>2019</v>
      </c>
      <c r="M72" s="261"/>
      <c r="N72" s="262">
        <v>2021</v>
      </c>
      <c r="O72" s="262">
        <v>2019</v>
      </c>
      <c r="P72" s="261"/>
      <c r="Q72" s="262">
        <v>2021</v>
      </c>
      <c r="R72" s="262">
        <v>2009</v>
      </c>
      <c r="S72" s="262">
        <v>2018</v>
      </c>
      <c r="T72" s="262">
        <v>2019</v>
      </c>
      <c r="U72">
        <f t="shared" si="0"/>
        <v>2009</v>
      </c>
    </row>
    <row r="73" spans="1:21" x14ac:dyDescent="0.3">
      <c r="A73" s="260" t="s">
        <v>410</v>
      </c>
      <c r="B73" s="261"/>
      <c r="C73" s="262">
        <v>2004</v>
      </c>
      <c r="D73" s="262">
        <v>2019</v>
      </c>
      <c r="E73" s="262">
        <v>2007</v>
      </c>
      <c r="F73" s="262">
        <v>2020</v>
      </c>
      <c r="G73" s="261"/>
      <c r="H73" s="261"/>
      <c r="I73" s="262">
        <v>2021</v>
      </c>
      <c r="J73" s="262">
        <v>2022</v>
      </c>
      <c r="K73" s="262">
        <v>2021</v>
      </c>
      <c r="L73" s="262">
        <v>2021</v>
      </c>
      <c r="M73" s="262">
        <v>2008</v>
      </c>
      <c r="N73" s="262">
        <v>2021</v>
      </c>
      <c r="O73" s="261"/>
      <c r="P73" s="262">
        <v>2021</v>
      </c>
      <c r="Q73" s="262">
        <v>2021</v>
      </c>
      <c r="R73" s="261"/>
      <c r="S73" s="262">
        <v>2018</v>
      </c>
      <c r="T73" s="262">
        <v>2019</v>
      </c>
      <c r="U73">
        <f t="shared" si="0"/>
        <v>2004</v>
      </c>
    </row>
  </sheetData>
  <hyperlinks>
    <hyperlink ref="B2" r:id="rId1" xr:uid="{AB5D11D8-CDAA-41A7-BF07-FBE292657D3E}"/>
    <hyperlink ref="A42" r:id="rId2" display="https://appliance-standards.org/node/7531" xr:uid="{4D8C2641-E0D9-4F6E-A79F-2114BB0EAE1A}"/>
    <hyperlink ref="A43" r:id="rId3" display="https://appliance-standards.org/node/6738" xr:uid="{0ECA01A1-B184-4CF5-9992-3DC7DB96E340}"/>
    <hyperlink ref="A44" r:id="rId4" display="https://appliance-standards.org/node/7968" xr:uid="{310E38EF-02B8-4C2F-B792-BCB2400243AB}"/>
    <hyperlink ref="A45" r:id="rId5" display="https://appliance-standards.org/node/7978" xr:uid="{87D526F6-E4E6-443A-A1FA-F157CC035F56}"/>
    <hyperlink ref="A46" r:id="rId6" display="https://appliance-standards.org/node/8065" xr:uid="{7FD3E7F0-8A1A-4AE3-BE11-15F7C7B092B8}"/>
    <hyperlink ref="A47" r:id="rId7" display="https://appliance-standards.org/node/7979" xr:uid="{49ED6C6A-32FD-40EF-A4DA-ADC1559B9718}"/>
    <hyperlink ref="A48" r:id="rId8" display="https://appliance-standards.org/node/6754" xr:uid="{77A6D777-84EC-4517-84B2-158A75AD0D54}"/>
    <hyperlink ref="A49" r:id="rId9" display="https://appliance-standards.org/node/7581" xr:uid="{9DED1DED-3D05-4D78-9442-8E5CADF07531}"/>
    <hyperlink ref="A50" r:id="rId10" display="https://appliance-standards.org/node/7392" xr:uid="{9B381261-C134-4748-88C7-026FC2430042}"/>
    <hyperlink ref="A51" r:id="rId11" display="https://appliance-standards.org/node/7738" xr:uid="{3125BF71-7ECA-4195-B7F7-F07912F695BC}"/>
    <hyperlink ref="A52" r:id="rId12" display="https://appliance-standards.org/node/6758" xr:uid="{2318E66A-998A-44AD-A918-F8E0F6B2D46B}"/>
    <hyperlink ref="A53" r:id="rId13" display="https://appliance-standards.org/node/8066" xr:uid="{A6B9A136-362F-4B2C-8164-914E75A6DCCD}"/>
    <hyperlink ref="A54" r:id="rId14" display="https://appliance-standards.org/node/6759" xr:uid="{15E3304D-0AD7-4541-B9EF-028337C1651F}"/>
    <hyperlink ref="A55" r:id="rId15" display="https://appliance-standards.org/node/7404" xr:uid="{87E9924D-F68D-44D2-AC9D-3223212A27A4}"/>
    <hyperlink ref="A56" r:id="rId16" display="https://appliance-standards.org/node/7631" xr:uid="{E0E5BC6C-9AB1-40A1-951C-709B348530AC}"/>
    <hyperlink ref="A57" r:id="rId17" display="https://appliance-standards.org/node/6810" xr:uid="{1D734EB2-F67D-4AD0-AABB-FFA3C2001219}"/>
    <hyperlink ref="A58" r:id="rId18" display="https://appliance-standards.org/node/7532" xr:uid="{582DB775-6508-4616-9B3D-4797A251266E}"/>
    <hyperlink ref="A59" r:id="rId19" display="https://appliance-standards.org/node/7970" xr:uid="{836C98C2-24E1-4229-9846-99DB4FC8D257}"/>
    <hyperlink ref="A60" r:id="rId20" display="https://appliance-standards.org/node/6793" xr:uid="{A8ED436C-1DDF-4287-ABED-3F6CBD43FE66}"/>
    <hyperlink ref="A61" r:id="rId21" display="https://appliance-standards.org/node/6803" xr:uid="{1DADE3D6-E4BD-4125-872E-F219A48CDA46}"/>
    <hyperlink ref="A62" r:id="rId22" display="https://appliance-standards.org/node/6804" xr:uid="{14E7D366-5D38-40D3-A059-C7CC4D82B276}"/>
    <hyperlink ref="A63" r:id="rId23" display="https://appliance-standards.org/node/7668" xr:uid="{464B4A7B-C60F-4DFB-8F2F-5F1876E807F8}"/>
    <hyperlink ref="A64" r:id="rId24" display="https://appliance-standards.org/node/6766" xr:uid="{2106C6D6-26AD-4126-B8AE-645047DF3C82}"/>
    <hyperlink ref="A65" r:id="rId25" display="https://appliance-standards.org/node/7971" xr:uid="{E516F017-2BF5-4A79-AC67-198DD506DC8A}"/>
    <hyperlink ref="A66" r:id="rId26" display="https://appliance-standards.org/node/7674" xr:uid="{64A5657A-890C-4F16-97E7-B6FE2533C2CB}"/>
    <hyperlink ref="A67" r:id="rId27" display="https://appliance-standards.org/node/7735" xr:uid="{5745C3DE-6128-42F4-B3AD-4492CBDC3D66}"/>
    <hyperlink ref="A68" r:id="rId28" display="https://appliance-standards.org/node/7972" xr:uid="{43D3A238-B60E-46A0-AC9D-F67635E0E9E4}"/>
    <hyperlink ref="A69" r:id="rId29" display="https://appliance-standards.org/node/6771" xr:uid="{CF95336A-9BBE-4A55-A101-BD8EF4885959}"/>
    <hyperlink ref="A70" r:id="rId30" display="https://appliance-standards.org/node/7401" xr:uid="{A3E65FFE-A6BC-49E9-A73C-1CC328390953}"/>
    <hyperlink ref="A71" r:id="rId31" display="https://appliance-standards.org/node/7973" xr:uid="{E39BB8E6-42CC-4094-B048-C89E3D93FB78}"/>
    <hyperlink ref="A72" r:id="rId32" display="https://appliance-standards.org/node/7403" xr:uid="{C8DBA331-09F0-489C-96C3-476CCE7EF325}"/>
    <hyperlink ref="A73" r:id="rId33" display="https://appliance-standards.org/node/6798" xr:uid="{13811BA1-235A-4D86-BC78-5C05DB1CBDC0}"/>
    <hyperlink ref="K2" r:id="rId34" location="states-table" xr:uid="{7758CDEC-9E24-453F-9291-DD353284D59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E0DF9-E057-42AC-B8E0-0BB772DEA582}">
  <sheetPr>
    <tabColor theme="4" tint="0.79998168889431442"/>
  </sheetPr>
  <dimension ref="A1:C39"/>
  <sheetViews>
    <sheetView topLeftCell="A31" workbookViewId="0">
      <selection activeCell="B42" sqref="B42"/>
    </sheetView>
  </sheetViews>
  <sheetFormatPr defaultColWidth="8.88671875" defaultRowHeight="14.4" x14ac:dyDescent="0.3"/>
  <cols>
    <col min="2" max="2" width="21.88671875" bestFit="1" customWidth="1"/>
    <col min="3" max="3" width="4" customWidth="1"/>
    <col min="4" max="4" width="22.88671875" bestFit="1" customWidth="1"/>
  </cols>
  <sheetData>
    <row r="1" spans="1:3" x14ac:dyDescent="0.3">
      <c r="A1" s="42" t="s">
        <v>17</v>
      </c>
      <c r="B1" t="s">
        <v>36</v>
      </c>
    </row>
    <row r="2" spans="1:3" x14ac:dyDescent="0.3">
      <c r="A2" s="42" t="s">
        <v>19</v>
      </c>
      <c r="B2" t="s">
        <v>37</v>
      </c>
    </row>
    <row r="3" spans="1:3" s="44" customFormat="1" ht="13.5" customHeight="1" x14ac:dyDescent="0.3">
      <c r="A3" s="43" t="s">
        <v>9</v>
      </c>
    </row>
    <row r="5" spans="1:3" x14ac:dyDescent="0.3">
      <c r="B5" s="45" t="s">
        <v>38</v>
      </c>
    </row>
    <row r="6" spans="1:3" ht="15" thickBot="1" x14ac:dyDescent="0.35">
      <c r="A6" s="46" t="s">
        <v>29</v>
      </c>
      <c r="B6" s="47" t="s">
        <v>39</v>
      </c>
      <c r="C6" s="47"/>
    </row>
    <row r="7" spans="1:3" x14ac:dyDescent="0.3">
      <c r="A7" s="48">
        <v>1991</v>
      </c>
      <c r="B7" s="49">
        <v>2.6</v>
      </c>
      <c r="C7" s="50"/>
    </row>
    <row r="8" spans="1:3" x14ac:dyDescent="0.3">
      <c r="A8" s="48">
        <v>1992</v>
      </c>
      <c r="B8" s="51">
        <v>5.2</v>
      </c>
      <c r="C8" s="50"/>
    </row>
    <row r="9" spans="1:3" x14ac:dyDescent="0.3">
      <c r="A9" s="48">
        <v>1993</v>
      </c>
      <c r="B9" s="51">
        <v>7.8000000000000007</v>
      </c>
      <c r="C9" s="50"/>
    </row>
    <row r="10" spans="1:3" x14ac:dyDescent="0.3">
      <c r="A10" s="48">
        <v>1994</v>
      </c>
      <c r="B10" s="51">
        <v>14.343274848040037</v>
      </c>
      <c r="C10" s="50"/>
    </row>
    <row r="11" spans="1:3" x14ac:dyDescent="0.3">
      <c r="A11" s="48">
        <v>1995</v>
      </c>
      <c r="B11" s="51">
        <v>26.719883029413406</v>
      </c>
      <c r="C11" s="50"/>
    </row>
    <row r="12" spans="1:3" x14ac:dyDescent="0.3">
      <c r="A12" s="48">
        <v>1996</v>
      </c>
      <c r="B12" s="51">
        <v>39.096491210786773</v>
      </c>
      <c r="C12" s="50"/>
    </row>
    <row r="13" spans="1:3" x14ac:dyDescent="0.3">
      <c r="A13" s="48">
        <v>1997</v>
      </c>
      <c r="B13" s="51">
        <v>53.223099392160144</v>
      </c>
      <c r="C13" s="50"/>
    </row>
    <row r="14" spans="1:3" x14ac:dyDescent="0.3">
      <c r="A14" s="48">
        <v>1998</v>
      </c>
      <c r="B14" s="51">
        <v>67.349707573533522</v>
      </c>
      <c r="C14" s="50"/>
    </row>
    <row r="15" spans="1:3" x14ac:dyDescent="0.3">
      <c r="A15" s="48">
        <v>1999</v>
      </c>
      <c r="B15" s="51">
        <v>81.476315754906892</v>
      </c>
      <c r="C15" s="50"/>
    </row>
    <row r="16" spans="1:3" x14ac:dyDescent="0.3">
      <c r="A16" s="48">
        <v>2000</v>
      </c>
      <c r="B16" s="51">
        <v>95.721797692517768</v>
      </c>
      <c r="C16" s="50"/>
    </row>
    <row r="17" spans="1:3" x14ac:dyDescent="0.3">
      <c r="A17" s="48">
        <v>2001</v>
      </c>
      <c r="B17" s="51">
        <v>112.06489839829702</v>
      </c>
      <c r="C17" s="50"/>
    </row>
    <row r="18" spans="1:3" x14ac:dyDescent="0.3">
      <c r="A18" s="48">
        <v>2002</v>
      </c>
      <c r="B18" s="51">
        <v>128.40799910407628</v>
      </c>
      <c r="C18" s="50"/>
    </row>
    <row r="19" spans="1:3" x14ac:dyDescent="0.3">
      <c r="A19" s="48">
        <v>2003</v>
      </c>
      <c r="B19" s="51">
        <v>144.75109980985553</v>
      </c>
      <c r="C19" s="50"/>
    </row>
    <row r="20" spans="1:3" x14ac:dyDescent="0.3">
      <c r="A20" s="48">
        <v>2004</v>
      </c>
      <c r="B20" s="51">
        <v>162.54103480134913</v>
      </c>
      <c r="C20" s="50"/>
    </row>
    <row r="21" spans="1:3" x14ac:dyDescent="0.3">
      <c r="A21" s="48">
        <v>2005</v>
      </c>
      <c r="B21" s="51">
        <v>181.66428979284265</v>
      </c>
      <c r="C21" s="50"/>
    </row>
    <row r="22" spans="1:3" x14ac:dyDescent="0.3">
      <c r="A22" s="48">
        <v>2006</v>
      </c>
      <c r="B22" s="51">
        <v>204.15787480489732</v>
      </c>
      <c r="C22" s="50"/>
    </row>
    <row r="23" spans="1:3" x14ac:dyDescent="0.3">
      <c r="A23" s="48">
        <v>2007</v>
      </c>
      <c r="B23" s="51">
        <v>230.18490223751306</v>
      </c>
      <c r="C23" s="50"/>
    </row>
    <row r="24" spans="1:3" x14ac:dyDescent="0.3">
      <c r="A24" s="48">
        <v>2008</v>
      </c>
      <c r="B24" s="51">
        <v>253.37930003408542</v>
      </c>
      <c r="C24" s="50"/>
    </row>
    <row r="25" spans="1:3" x14ac:dyDescent="0.3">
      <c r="A25" s="48">
        <v>2009</v>
      </c>
      <c r="B25" s="51">
        <v>277.24453231869148</v>
      </c>
      <c r="C25" s="50"/>
    </row>
    <row r="26" spans="1:3" x14ac:dyDescent="0.3">
      <c r="A26" s="48">
        <v>2010</v>
      </c>
      <c r="B26" s="51">
        <v>300.03797237752224</v>
      </c>
      <c r="C26" s="50"/>
    </row>
    <row r="27" spans="1:3" x14ac:dyDescent="0.3">
      <c r="A27" s="48">
        <v>2011</v>
      </c>
      <c r="B27" s="51">
        <v>318.77657710365605</v>
      </c>
      <c r="C27" s="50"/>
    </row>
    <row r="28" spans="1:3" x14ac:dyDescent="0.3">
      <c r="A28" s="48">
        <v>2012</v>
      </c>
      <c r="B28" s="51">
        <v>342.51572935489418</v>
      </c>
      <c r="C28" s="50"/>
    </row>
    <row r="29" spans="1:3" x14ac:dyDescent="0.3">
      <c r="A29" s="48">
        <v>2013</v>
      </c>
      <c r="B29" s="51">
        <v>374.16254588873034</v>
      </c>
      <c r="C29" s="50"/>
    </row>
    <row r="30" spans="1:3" x14ac:dyDescent="0.3">
      <c r="A30" s="48">
        <v>2014</v>
      </c>
      <c r="B30" s="51">
        <v>409.8509659479235</v>
      </c>
      <c r="C30" s="50"/>
    </row>
    <row r="31" spans="1:3" x14ac:dyDescent="0.3">
      <c r="A31" s="48">
        <v>2015</v>
      </c>
      <c r="B31" s="51">
        <v>445.54805093635713</v>
      </c>
      <c r="C31" s="50"/>
    </row>
    <row r="32" spans="1:3" x14ac:dyDescent="0.3">
      <c r="A32" s="48">
        <v>2016</v>
      </c>
      <c r="B32" s="51">
        <v>479.40871901397986</v>
      </c>
      <c r="C32" s="50"/>
    </row>
    <row r="33" spans="1:3" x14ac:dyDescent="0.3">
      <c r="A33" s="48">
        <v>2017</v>
      </c>
      <c r="B33" s="51">
        <v>521.02111532028641</v>
      </c>
      <c r="C33" s="50"/>
    </row>
    <row r="34" spans="1:3" x14ac:dyDescent="0.3">
      <c r="A34" s="48">
        <v>2018</v>
      </c>
      <c r="B34" s="51">
        <v>556.08809014141355</v>
      </c>
      <c r="C34" s="50"/>
    </row>
    <row r="35" spans="1:3" x14ac:dyDescent="0.3">
      <c r="A35" s="48">
        <v>2019</v>
      </c>
      <c r="B35" s="51">
        <v>591.2024853713682</v>
      </c>
      <c r="C35" s="50"/>
    </row>
    <row r="36" spans="1:3" x14ac:dyDescent="0.3">
      <c r="A36" s="48">
        <v>2020</v>
      </c>
      <c r="B36" s="51">
        <v>625.2696092698859</v>
      </c>
    </row>
    <row r="37" spans="1:3" x14ac:dyDescent="0.3">
      <c r="A37" s="48">
        <v>2021</v>
      </c>
      <c r="B37" s="51">
        <v>653.36212173559466</v>
      </c>
    </row>
    <row r="38" spans="1:3" ht="15" thickBot="1" x14ac:dyDescent="0.35">
      <c r="A38" s="48">
        <v>2022</v>
      </c>
      <c r="B38" s="52">
        <v>681.86749286158033</v>
      </c>
    </row>
    <row r="39" spans="1:3" x14ac:dyDescent="0.3">
      <c r="A39" s="53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E6C39-EE0E-4C57-BC24-A929585517BF}">
  <sheetPr>
    <tabColor theme="4" tint="0.79998168889431442"/>
  </sheetPr>
  <dimension ref="A1:C39"/>
  <sheetViews>
    <sheetView workbookViewId="0">
      <selection activeCell="B15" sqref="B15"/>
    </sheetView>
  </sheetViews>
  <sheetFormatPr defaultColWidth="8.88671875" defaultRowHeight="14.4" x14ac:dyDescent="0.3"/>
  <cols>
    <col min="2" max="2" width="21.88671875" bestFit="1" customWidth="1"/>
    <col min="3" max="3" width="4" customWidth="1"/>
    <col min="4" max="4" width="22.88671875" bestFit="1" customWidth="1"/>
  </cols>
  <sheetData>
    <row r="1" spans="1:3" x14ac:dyDescent="0.3">
      <c r="A1" s="42" t="s">
        <v>17</v>
      </c>
      <c r="B1" t="s">
        <v>36</v>
      </c>
    </row>
    <row r="2" spans="1:3" x14ac:dyDescent="0.3">
      <c r="A2" s="42" t="s">
        <v>19</v>
      </c>
      <c r="B2" t="s">
        <v>37</v>
      </c>
    </row>
    <row r="3" spans="1:3" s="44" customFormat="1" ht="13.5" customHeight="1" x14ac:dyDescent="0.3">
      <c r="A3" s="43" t="s">
        <v>9</v>
      </c>
    </row>
    <row r="5" spans="1:3" x14ac:dyDescent="0.3">
      <c r="B5" s="45" t="s">
        <v>38</v>
      </c>
    </row>
    <row r="6" spans="1:3" ht="15" thickBot="1" x14ac:dyDescent="0.35">
      <c r="A6" s="46" t="s">
        <v>29</v>
      </c>
      <c r="B6" s="47" t="s">
        <v>41</v>
      </c>
      <c r="C6" s="47"/>
    </row>
    <row r="7" spans="1:3" x14ac:dyDescent="0.3">
      <c r="A7" s="48">
        <v>1991</v>
      </c>
      <c r="B7" s="54">
        <v>12.104769653440517</v>
      </c>
      <c r="C7" s="50"/>
    </row>
    <row r="8" spans="1:3" x14ac:dyDescent="0.3">
      <c r="A8" s="48">
        <v>1992</v>
      </c>
      <c r="B8" s="55">
        <v>24.209539306881034</v>
      </c>
      <c r="C8" s="50"/>
    </row>
    <row r="9" spans="1:3" x14ac:dyDescent="0.3">
      <c r="A9" s="48">
        <v>1993</v>
      </c>
      <c r="B9" s="55">
        <v>36.314308960321554</v>
      </c>
      <c r="C9" s="50"/>
    </row>
    <row r="10" spans="1:3" x14ac:dyDescent="0.3">
      <c r="A10" s="48">
        <v>1994</v>
      </c>
      <c r="B10" s="55">
        <v>54.511244663726721</v>
      </c>
      <c r="C10" s="50"/>
    </row>
    <row r="11" spans="1:3" x14ac:dyDescent="0.3">
      <c r="A11" s="48">
        <v>1995</v>
      </c>
      <c r="B11" s="55">
        <v>72.708180367131874</v>
      </c>
      <c r="C11" s="50"/>
    </row>
    <row r="12" spans="1:3" x14ac:dyDescent="0.3">
      <c r="A12" s="48">
        <v>1996</v>
      </c>
      <c r="B12" s="55">
        <v>90.905116070537062</v>
      </c>
      <c r="C12" s="50"/>
    </row>
    <row r="13" spans="1:3" x14ac:dyDescent="0.3">
      <c r="A13" s="48">
        <v>1997</v>
      </c>
      <c r="B13" s="55">
        <v>136.75050765291456</v>
      </c>
      <c r="C13" s="50"/>
    </row>
    <row r="14" spans="1:3" x14ac:dyDescent="0.3">
      <c r="A14" s="48">
        <v>1998</v>
      </c>
      <c r="B14" s="55">
        <v>182.59589923529205</v>
      </c>
      <c r="C14" s="50"/>
    </row>
    <row r="15" spans="1:3" x14ac:dyDescent="0.3">
      <c r="A15" s="48">
        <v>1999</v>
      </c>
      <c r="B15" s="55">
        <v>228.44129081766954</v>
      </c>
      <c r="C15" s="50"/>
    </row>
    <row r="16" spans="1:3" x14ac:dyDescent="0.3">
      <c r="A16" s="48">
        <v>2000</v>
      </c>
      <c r="B16" s="55">
        <v>274.28668240004703</v>
      </c>
      <c r="C16" s="50"/>
    </row>
    <row r="17" spans="1:3" x14ac:dyDescent="0.3">
      <c r="A17" s="48">
        <v>2001</v>
      </c>
      <c r="B17" s="55">
        <v>289.67324896457808</v>
      </c>
      <c r="C17" s="50"/>
    </row>
    <row r="18" spans="1:3" x14ac:dyDescent="0.3">
      <c r="A18" s="48">
        <v>2002</v>
      </c>
      <c r="B18" s="55">
        <v>305.05981552910902</v>
      </c>
      <c r="C18" s="50"/>
    </row>
    <row r="19" spans="1:3" x14ac:dyDescent="0.3">
      <c r="A19" s="48">
        <v>2003</v>
      </c>
      <c r="B19" s="55">
        <v>320.44638209364007</v>
      </c>
      <c r="C19" s="50"/>
    </row>
    <row r="20" spans="1:3" x14ac:dyDescent="0.3">
      <c r="A20" s="48">
        <v>2004</v>
      </c>
      <c r="B20" s="55">
        <v>344.2008144867425</v>
      </c>
      <c r="C20" s="50"/>
    </row>
    <row r="21" spans="1:3" x14ac:dyDescent="0.3">
      <c r="A21" s="48">
        <v>2005</v>
      </c>
      <c r="B21" s="55">
        <v>372.73584687984487</v>
      </c>
      <c r="C21" s="50"/>
    </row>
    <row r="22" spans="1:3" x14ac:dyDescent="0.3">
      <c r="A22" s="48">
        <v>2006</v>
      </c>
      <c r="B22" s="55">
        <v>405.97487927294736</v>
      </c>
      <c r="C22" s="50"/>
    </row>
    <row r="23" spans="1:3" x14ac:dyDescent="0.3">
      <c r="A23" s="48">
        <v>2007</v>
      </c>
      <c r="B23" s="55">
        <v>443.9179116660498</v>
      </c>
      <c r="C23" s="50"/>
    </row>
    <row r="24" spans="1:3" x14ac:dyDescent="0.3">
      <c r="A24" s="48">
        <v>2008</v>
      </c>
      <c r="B24" s="55">
        <v>487.10798435024736</v>
      </c>
      <c r="C24" s="50"/>
    </row>
    <row r="25" spans="1:3" x14ac:dyDescent="0.3">
      <c r="A25" s="48">
        <v>2009</v>
      </c>
      <c r="B25" s="55">
        <v>533.75839984245818</v>
      </c>
      <c r="C25" s="50"/>
    </row>
    <row r="26" spans="1:3" x14ac:dyDescent="0.3">
      <c r="A26" s="48">
        <v>2010</v>
      </c>
      <c r="B26" s="55">
        <v>583.05192888020497</v>
      </c>
      <c r="C26" s="50"/>
    </row>
    <row r="27" spans="1:3" x14ac:dyDescent="0.3">
      <c r="A27" s="48">
        <v>2011</v>
      </c>
      <c r="B27" s="55">
        <v>615.83490403697192</v>
      </c>
      <c r="C27" s="50"/>
    </row>
    <row r="28" spans="1:3" x14ac:dyDescent="0.3">
      <c r="A28" s="48">
        <v>2012</v>
      </c>
      <c r="B28" s="55">
        <v>644.8166464965168</v>
      </c>
      <c r="C28" s="50"/>
    </row>
    <row r="29" spans="1:3" x14ac:dyDescent="0.3">
      <c r="A29" s="48">
        <v>2013</v>
      </c>
      <c r="B29" s="55">
        <v>671.02098516440037</v>
      </c>
      <c r="C29" s="50"/>
    </row>
    <row r="30" spans="1:3" x14ac:dyDescent="0.3">
      <c r="A30" s="48">
        <v>2014</v>
      </c>
      <c r="B30" s="55">
        <v>688.35165273784514</v>
      </c>
      <c r="C30" s="50"/>
    </row>
    <row r="31" spans="1:3" x14ac:dyDescent="0.3">
      <c r="A31" s="48">
        <v>2015</v>
      </c>
      <c r="B31" s="55">
        <v>707.46391231128985</v>
      </c>
      <c r="C31" s="50"/>
    </row>
    <row r="32" spans="1:3" x14ac:dyDescent="0.3">
      <c r="A32" s="48">
        <v>2016</v>
      </c>
      <c r="B32" s="55">
        <v>726.13814321317386</v>
      </c>
      <c r="C32" s="50"/>
    </row>
    <row r="33" spans="1:3" x14ac:dyDescent="0.3">
      <c r="A33" s="48">
        <v>2017</v>
      </c>
      <c r="B33" s="55">
        <v>744.92619246581341</v>
      </c>
      <c r="C33" s="50"/>
    </row>
    <row r="34" spans="1:3" x14ac:dyDescent="0.3">
      <c r="A34" s="48">
        <v>2018</v>
      </c>
      <c r="B34" s="55">
        <v>763.76379017350519</v>
      </c>
      <c r="C34" s="50"/>
    </row>
    <row r="35" spans="1:3" x14ac:dyDescent="0.3">
      <c r="A35" s="48">
        <v>2019</v>
      </c>
      <c r="B35" s="55">
        <v>782.11848776355271</v>
      </c>
      <c r="C35" s="50"/>
    </row>
    <row r="36" spans="1:3" x14ac:dyDescent="0.3">
      <c r="A36" s="48">
        <v>2020</v>
      </c>
      <c r="B36" s="55">
        <v>799.93680818392261</v>
      </c>
    </row>
    <row r="37" spans="1:3" x14ac:dyDescent="0.3">
      <c r="A37" s="48">
        <v>2021</v>
      </c>
      <c r="B37" s="55">
        <v>814.74001029997521</v>
      </c>
    </row>
    <row r="38" spans="1:3" ht="15" thickBot="1" x14ac:dyDescent="0.35">
      <c r="A38" s="48">
        <v>2022</v>
      </c>
      <c r="B38" s="56">
        <v>829.66335740162287</v>
      </c>
    </row>
    <row r="39" spans="1:3" x14ac:dyDescent="0.3">
      <c r="A39" s="53" t="s">
        <v>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15DC0-5619-45F9-ADA6-43F0CD31AA3A}">
  <sheetPr>
    <tabColor theme="4" tint="0.79998168889431442"/>
  </sheetPr>
  <dimension ref="A1:I68"/>
  <sheetViews>
    <sheetView topLeftCell="A58" workbookViewId="0">
      <selection activeCell="I66" sqref="I66"/>
    </sheetView>
  </sheetViews>
  <sheetFormatPr defaultRowHeight="14.4" x14ac:dyDescent="0.3"/>
  <cols>
    <col min="1" max="3" width="12.109375" style="2" customWidth="1"/>
    <col min="4" max="4" width="16.109375" style="2" customWidth="1"/>
    <col min="5" max="9" width="12.109375" style="2" customWidth="1"/>
    <col min="10" max="16384" width="8.88671875" style="2"/>
  </cols>
  <sheetData>
    <row r="1" spans="1:9" x14ac:dyDescent="0.3">
      <c r="A1" s="1" t="s">
        <v>17</v>
      </c>
      <c r="B1" s="2" t="s">
        <v>42</v>
      </c>
      <c r="F1" s="1" t="s">
        <v>17</v>
      </c>
      <c r="G1" s="2" t="s">
        <v>42</v>
      </c>
    </row>
    <row r="2" spans="1:9" x14ac:dyDescent="0.3">
      <c r="A2" s="2" t="s">
        <v>43</v>
      </c>
      <c r="F2" s="2" t="s">
        <v>44</v>
      </c>
    </row>
    <row r="3" spans="1:9" x14ac:dyDescent="0.3">
      <c r="A3" s="8" t="s">
        <v>9</v>
      </c>
      <c r="B3" s="9"/>
      <c r="C3" s="9"/>
      <c r="D3" s="9"/>
      <c r="E3" s="9"/>
      <c r="F3" s="8" t="s">
        <v>9</v>
      </c>
      <c r="G3" s="9"/>
      <c r="H3" s="9"/>
      <c r="I3" s="9"/>
    </row>
    <row r="4" spans="1:9" x14ac:dyDescent="0.3">
      <c r="A4" s="59"/>
      <c r="F4" s="59"/>
    </row>
    <row r="5" spans="1:9" x14ac:dyDescent="0.3">
      <c r="A5" s="268" t="s">
        <v>45</v>
      </c>
      <c r="F5" s="268" t="s">
        <v>46</v>
      </c>
    </row>
    <row r="6" spans="1:9" ht="86.4" x14ac:dyDescent="0.3">
      <c r="A6" s="252" t="s">
        <v>29</v>
      </c>
      <c r="B6" s="252" t="s">
        <v>47</v>
      </c>
      <c r="C6" s="252" t="s">
        <v>48</v>
      </c>
      <c r="D6" s="252" t="s">
        <v>49</v>
      </c>
      <c r="E6" s="252" t="s">
        <v>50</v>
      </c>
      <c r="F6" s="252" t="s">
        <v>29</v>
      </c>
      <c r="G6" s="252" t="s">
        <v>47</v>
      </c>
      <c r="H6" s="252" t="s">
        <v>51</v>
      </c>
      <c r="I6" s="252" t="s">
        <v>52</v>
      </c>
    </row>
    <row r="7" spans="1:9" x14ac:dyDescent="0.3">
      <c r="A7" s="252"/>
      <c r="B7" s="269" t="s">
        <v>53</v>
      </c>
      <c r="C7" s="269" t="s">
        <v>53</v>
      </c>
      <c r="D7" s="269" t="s">
        <v>53</v>
      </c>
      <c r="E7" s="269" t="s">
        <v>54</v>
      </c>
      <c r="F7" s="252"/>
      <c r="G7" s="269" t="s">
        <v>53</v>
      </c>
      <c r="H7" s="269" t="s">
        <v>53</v>
      </c>
      <c r="I7" s="252" t="s">
        <v>54</v>
      </c>
    </row>
    <row r="8" spans="1:9" x14ac:dyDescent="0.3">
      <c r="A8" s="269"/>
      <c r="B8" s="269"/>
      <c r="C8" s="269"/>
      <c r="D8" s="269"/>
      <c r="F8" s="270"/>
      <c r="G8" s="269"/>
      <c r="H8" s="269"/>
      <c r="I8" s="269"/>
    </row>
    <row r="9" spans="1:9" x14ac:dyDescent="0.3">
      <c r="A9" s="271">
        <v>29221</v>
      </c>
      <c r="F9" s="272">
        <v>29221</v>
      </c>
      <c r="G9" s="273"/>
      <c r="H9" s="273">
        <v>1275</v>
      </c>
      <c r="I9" s="273">
        <v>19.600000000000001</v>
      </c>
    </row>
    <row r="10" spans="1:9" x14ac:dyDescent="0.3">
      <c r="A10" s="271">
        <v>29587</v>
      </c>
      <c r="B10" s="274"/>
      <c r="C10" s="274"/>
      <c r="E10" s="2">
        <v>2.52</v>
      </c>
      <c r="F10" s="272">
        <v>29587</v>
      </c>
      <c r="G10" s="275"/>
      <c r="H10" s="273">
        <v>1200</v>
      </c>
      <c r="I10" s="273"/>
    </row>
    <row r="11" spans="1:9" x14ac:dyDescent="0.3">
      <c r="A11" s="271">
        <v>29952</v>
      </c>
      <c r="B11" s="274"/>
      <c r="C11" s="274"/>
      <c r="F11" s="272">
        <v>29952</v>
      </c>
      <c r="G11" s="275"/>
      <c r="H11" s="273">
        <v>1200</v>
      </c>
      <c r="I11" s="273"/>
    </row>
    <row r="12" spans="1:9" x14ac:dyDescent="0.3">
      <c r="A12" s="271">
        <v>30317</v>
      </c>
      <c r="B12" s="274"/>
      <c r="C12" s="274"/>
      <c r="F12" s="272">
        <v>30317</v>
      </c>
      <c r="G12" s="275"/>
      <c r="H12" s="273">
        <v>1160</v>
      </c>
      <c r="I12" s="276"/>
    </row>
    <row r="13" spans="1:9" x14ac:dyDescent="0.3">
      <c r="A13" s="271">
        <v>30682</v>
      </c>
      <c r="B13" s="274"/>
      <c r="C13" s="274"/>
      <c r="F13" s="272">
        <v>30682</v>
      </c>
      <c r="G13" s="275"/>
      <c r="H13" s="273">
        <v>1140</v>
      </c>
      <c r="I13" s="276"/>
    </row>
    <row r="14" spans="1:9" x14ac:dyDescent="0.3">
      <c r="A14" s="271">
        <v>31048</v>
      </c>
      <c r="B14" s="274"/>
      <c r="C14" s="274"/>
      <c r="F14" s="272">
        <v>31048</v>
      </c>
      <c r="G14" s="275"/>
      <c r="H14" s="273">
        <v>1060</v>
      </c>
      <c r="I14" s="276"/>
    </row>
    <row r="15" spans="1:9" x14ac:dyDescent="0.3">
      <c r="A15" s="271">
        <v>31413</v>
      </c>
      <c r="B15" s="274"/>
      <c r="C15" s="274"/>
      <c r="F15" s="272">
        <v>31413</v>
      </c>
      <c r="G15" s="275"/>
      <c r="H15" s="273">
        <v>1080</v>
      </c>
      <c r="I15" s="276"/>
    </row>
    <row r="16" spans="1:9" x14ac:dyDescent="0.3">
      <c r="A16" s="271">
        <v>31778</v>
      </c>
      <c r="B16" s="274"/>
      <c r="C16" s="274"/>
      <c r="F16" s="272">
        <v>31778</v>
      </c>
      <c r="G16" s="275"/>
      <c r="H16" s="273">
        <v>970</v>
      </c>
      <c r="I16" s="273"/>
    </row>
    <row r="17" spans="1:9" x14ac:dyDescent="0.3">
      <c r="A17" s="271">
        <v>32143</v>
      </c>
      <c r="B17" s="274"/>
      <c r="C17" s="274"/>
      <c r="F17" s="272">
        <v>32143</v>
      </c>
      <c r="G17" s="275"/>
      <c r="H17" s="273">
        <v>960</v>
      </c>
      <c r="I17" s="273"/>
    </row>
    <row r="18" spans="1:9" x14ac:dyDescent="0.3">
      <c r="A18" s="271">
        <v>32509</v>
      </c>
      <c r="B18" s="274"/>
      <c r="C18" s="274"/>
      <c r="F18" s="272">
        <v>32509</v>
      </c>
      <c r="G18" s="275"/>
      <c r="H18" s="273">
        <v>950</v>
      </c>
      <c r="I18" s="276"/>
    </row>
    <row r="19" spans="1:9" x14ac:dyDescent="0.3">
      <c r="A19" s="271">
        <v>32874</v>
      </c>
      <c r="B19" s="274"/>
      <c r="C19" s="274"/>
      <c r="E19" s="2">
        <v>2.63</v>
      </c>
      <c r="F19" s="272">
        <v>32874</v>
      </c>
      <c r="G19" s="275"/>
      <c r="H19" s="273">
        <v>916</v>
      </c>
      <c r="I19" s="276">
        <v>20.45</v>
      </c>
    </row>
    <row r="20" spans="1:9" x14ac:dyDescent="0.3">
      <c r="A20" s="271">
        <v>33239</v>
      </c>
      <c r="E20" s="2">
        <v>2.72</v>
      </c>
      <c r="F20" s="272">
        <v>33239</v>
      </c>
      <c r="G20" s="273"/>
      <c r="H20" s="273">
        <v>857</v>
      </c>
      <c r="I20" s="276">
        <v>19.82</v>
      </c>
    </row>
    <row r="21" spans="1:9" x14ac:dyDescent="0.3">
      <c r="A21" s="271">
        <v>33604</v>
      </c>
      <c r="E21" s="2">
        <v>2.71</v>
      </c>
      <c r="F21" s="272">
        <v>33604</v>
      </c>
      <c r="G21" s="273"/>
      <c r="H21" s="273">
        <v>821</v>
      </c>
      <c r="I21" s="276">
        <v>19.78</v>
      </c>
    </row>
    <row r="22" spans="1:9" x14ac:dyDescent="0.3">
      <c r="A22" s="271">
        <v>33970</v>
      </c>
      <c r="E22" s="2">
        <v>2.71</v>
      </c>
      <c r="F22" s="272">
        <v>33970</v>
      </c>
      <c r="G22" s="273"/>
      <c r="H22" s="273">
        <v>660</v>
      </c>
      <c r="I22" s="276">
        <v>20.11</v>
      </c>
    </row>
    <row r="23" spans="1:9" x14ac:dyDescent="0.3">
      <c r="A23" s="271">
        <v>33970</v>
      </c>
      <c r="E23" s="2">
        <v>2.71</v>
      </c>
      <c r="F23" s="272">
        <v>33970</v>
      </c>
      <c r="G23" s="273"/>
      <c r="H23" s="273">
        <v>660</v>
      </c>
      <c r="I23" s="276">
        <v>20.11</v>
      </c>
    </row>
    <row r="24" spans="1:9" x14ac:dyDescent="0.3">
      <c r="A24" s="271">
        <v>34335</v>
      </c>
      <c r="E24" s="2">
        <v>2.69</v>
      </c>
      <c r="F24" s="272">
        <v>34335</v>
      </c>
      <c r="G24" s="273"/>
      <c r="H24" s="273">
        <v>653</v>
      </c>
      <c r="I24" s="276">
        <v>20.03</v>
      </c>
    </row>
    <row r="25" spans="1:9" ht="15" thickBot="1" x14ac:dyDescent="0.35">
      <c r="A25" s="271">
        <v>34468</v>
      </c>
      <c r="E25" s="2">
        <v>2.69</v>
      </c>
      <c r="F25" s="272">
        <v>34700</v>
      </c>
      <c r="G25" s="273"/>
      <c r="H25" s="273">
        <v>649</v>
      </c>
      <c r="I25" s="276">
        <v>19.95</v>
      </c>
    </row>
    <row r="26" spans="1:9" x14ac:dyDescent="0.3">
      <c r="A26" s="271">
        <v>34700</v>
      </c>
      <c r="E26" s="2">
        <v>2.72</v>
      </c>
      <c r="F26" s="272">
        <v>35065</v>
      </c>
      <c r="G26" s="277"/>
      <c r="H26" s="278">
        <v>661</v>
      </c>
      <c r="I26" s="279">
        <v>20.309999999999999</v>
      </c>
    </row>
    <row r="27" spans="1:9" x14ac:dyDescent="0.3">
      <c r="A27" s="271">
        <v>35065</v>
      </c>
      <c r="E27" s="2">
        <v>2.8</v>
      </c>
      <c r="F27" s="272">
        <v>35339</v>
      </c>
      <c r="G27" s="280"/>
      <c r="H27" s="273">
        <v>661</v>
      </c>
      <c r="I27" s="281">
        <v>20.309999999999999</v>
      </c>
    </row>
    <row r="28" spans="1:9" x14ac:dyDescent="0.3">
      <c r="A28" s="271">
        <v>35339</v>
      </c>
      <c r="E28" s="2">
        <v>2.8</v>
      </c>
      <c r="F28" s="272">
        <v>35339</v>
      </c>
      <c r="G28" s="280">
        <v>570</v>
      </c>
      <c r="H28" s="273">
        <v>661</v>
      </c>
      <c r="I28" s="281">
        <v>20.309999999999999</v>
      </c>
    </row>
    <row r="29" spans="1:9" x14ac:dyDescent="0.3">
      <c r="A29" s="271">
        <v>35339</v>
      </c>
      <c r="E29" s="2">
        <v>2.8</v>
      </c>
      <c r="F29" s="272">
        <v>35431</v>
      </c>
      <c r="G29" s="280">
        <v>570</v>
      </c>
      <c r="H29" s="273">
        <v>669</v>
      </c>
      <c r="I29" s="281">
        <v>20.43</v>
      </c>
    </row>
    <row r="30" spans="1:9" x14ac:dyDescent="0.3">
      <c r="A30" s="271">
        <v>35431</v>
      </c>
      <c r="E30" s="2">
        <v>2.83</v>
      </c>
      <c r="F30" s="272">
        <v>35796</v>
      </c>
      <c r="G30" s="280">
        <v>570</v>
      </c>
      <c r="H30" s="273">
        <v>680</v>
      </c>
      <c r="I30" s="281">
        <v>20.553155399999998</v>
      </c>
    </row>
    <row r="31" spans="1:9" x14ac:dyDescent="0.3">
      <c r="A31" s="271">
        <v>35796</v>
      </c>
      <c r="E31" s="2">
        <v>2.85</v>
      </c>
      <c r="F31" s="272">
        <v>36161</v>
      </c>
      <c r="G31" s="280">
        <v>570</v>
      </c>
      <c r="H31" s="273">
        <v>690</v>
      </c>
      <c r="I31" s="281">
        <v>20.64</v>
      </c>
    </row>
    <row r="32" spans="1:9" x14ac:dyDescent="0.3">
      <c r="A32" s="271">
        <v>36161</v>
      </c>
      <c r="E32" s="2">
        <v>2.89</v>
      </c>
      <c r="F32" s="272">
        <v>36526</v>
      </c>
      <c r="G32" s="280">
        <v>570</v>
      </c>
      <c r="H32" s="273">
        <v>704</v>
      </c>
      <c r="I32" s="281">
        <v>21.9</v>
      </c>
    </row>
    <row r="33" spans="1:9" x14ac:dyDescent="0.3">
      <c r="A33" s="271">
        <v>36526</v>
      </c>
      <c r="E33" s="2">
        <v>2.92</v>
      </c>
      <c r="F33" s="272">
        <v>36892</v>
      </c>
      <c r="G33" s="280">
        <v>570</v>
      </c>
      <c r="H33" s="273">
        <v>565</v>
      </c>
      <c r="I33" s="281">
        <v>21.94</v>
      </c>
    </row>
    <row r="34" spans="1:9" x14ac:dyDescent="0.3">
      <c r="A34" s="271">
        <v>36892</v>
      </c>
      <c r="E34" s="2">
        <v>2.96</v>
      </c>
      <c r="F34" s="272">
        <v>37073</v>
      </c>
      <c r="G34" s="280">
        <v>570</v>
      </c>
      <c r="H34" s="273">
        <v>565</v>
      </c>
      <c r="I34" s="281">
        <v>21.94</v>
      </c>
    </row>
    <row r="35" spans="1:9" x14ac:dyDescent="0.3">
      <c r="A35" s="271">
        <v>37073</v>
      </c>
      <c r="E35" s="2">
        <v>2.96</v>
      </c>
      <c r="F35" s="272">
        <v>37073</v>
      </c>
      <c r="G35" s="280">
        <v>476</v>
      </c>
      <c r="H35" s="273">
        <v>565</v>
      </c>
      <c r="I35" s="281">
        <v>21.94</v>
      </c>
    </row>
    <row r="36" spans="1:9" x14ac:dyDescent="0.3">
      <c r="A36" s="271">
        <v>37073</v>
      </c>
      <c r="E36" s="2">
        <v>2.96</v>
      </c>
      <c r="F36" s="272">
        <v>37257</v>
      </c>
      <c r="G36" s="280">
        <v>476</v>
      </c>
      <c r="H36" s="273">
        <v>520</v>
      </c>
      <c r="I36" s="281">
        <v>22.15</v>
      </c>
    </row>
    <row r="37" spans="1:9" x14ac:dyDescent="0.3">
      <c r="A37" s="271">
        <v>37257</v>
      </c>
      <c r="E37" s="2">
        <v>2.96</v>
      </c>
      <c r="F37" s="272">
        <v>37622</v>
      </c>
      <c r="G37" s="280">
        <v>476</v>
      </c>
      <c r="H37" s="273">
        <v>514</v>
      </c>
      <c r="I37" s="281">
        <v>22.28</v>
      </c>
    </row>
    <row r="38" spans="1:9" ht="15" thickBot="1" x14ac:dyDescent="0.35">
      <c r="A38" s="271">
        <v>37622</v>
      </c>
      <c r="E38" s="2">
        <v>3.01</v>
      </c>
      <c r="F38" s="272">
        <v>37987</v>
      </c>
      <c r="G38" s="280">
        <v>476</v>
      </c>
      <c r="H38" s="273">
        <v>500</v>
      </c>
      <c r="I38" s="281">
        <v>21.52</v>
      </c>
    </row>
    <row r="39" spans="1:9" x14ac:dyDescent="0.3">
      <c r="A39" s="271">
        <v>37987</v>
      </c>
      <c r="B39" s="282">
        <v>1015.8851675524526</v>
      </c>
      <c r="C39" s="283">
        <v>884.94482894897578</v>
      </c>
      <c r="D39" s="283">
        <v>930.03256721321316</v>
      </c>
      <c r="E39" s="284">
        <v>3.05</v>
      </c>
      <c r="F39" s="272">
        <v>37987</v>
      </c>
      <c r="G39" s="280">
        <v>449</v>
      </c>
      <c r="H39" s="273">
        <v>500</v>
      </c>
      <c r="I39" s="281">
        <v>21.52</v>
      </c>
    </row>
    <row r="40" spans="1:9" x14ac:dyDescent="0.3">
      <c r="A40" s="271">
        <v>37987</v>
      </c>
      <c r="B40" s="285">
        <v>1015.8851675524526</v>
      </c>
      <c r="C40" s="274">
        <v>884.94482894897578</v>
      </c>
      <c r="D40" s="274">
        <v>930.03256721321316</v>
      </c>
      <c r="E40" s="286">
        <v>3.05</v>
      </c>
      <c r="F40" s="272">
        <v>38353</v>
      </c>
      <c r="G40" s="280">
        <v>449</v>
      </c>
      <c r="H40" s="273">
        <v>490</v>
      </c>
      <c r="I40" s="281">
        <v>20.73</v>
      </c>
    </row>
    <row r="41" spans="1:9" x14ac:dyDescent="0.3">
      <c r="A41" s="271">
        <v>38353</v>
      </c>
      <c r="B41" s="285">
        <v>1009.2470816143079</v>
      </c>
      <c r="C41" s="274">
        <v>884.94482894897578</v>
      </c>
      <c r="D41" s="274">
        <v>914.62247804629226</v>
      </c>
      <c r="E41" s="286">
        <v>3.08</v>
      </c>
      <c r="F41" s="272">
        <v>38718</v>
      </c>
      <c r="G41" s="280">
        <v>449</v>
      </c>
      <c r="H41" s="273">
        <v>506</v>
      </c>
      <c r="I41" s="281">
        <v>22.25</v>
      </c>
    </row>
    <row r="42" spans="1:9" x14ac:dyDescent="0.3">
      <c r="A42" s="271">
        <v>38718</v>
      </c>
      <c r="B42" s="285">
        <v>999.95376130090563</v>
      </c>
      <c r="C42" s="274">
        <v>884.94482894897578</v>
      </c>
      <c r="D42" s="274">
        <v>886.40686646364793</v>
      </c>
      <c r="E42" s="286">
        <v>3.13</v>
      </c>
      <c r="F42" s="272">
        <v>39083</v>
      </c>
      <c r="G42" s="280">
        <v>449</v>
      </c>
      <c r="H42" s="273">
        <v>498</v>
      </c>
      <c r="I42" s="281">
        <v>21.87</v>
      </c>
    </row>
    <row r="43" spans="1:9" x14ac:dyDescent="0.3">
      <c r="A43" s="271">
        <v>38718</v>
      </c>
      <c r="B43" s="285">
        <v>779.38012291887549</v>
      </c>
      <c r="C43" s="274">
        <v>700.23916811395293</v>
      </c>
      <c r="D43" s="274">
        <v>886.40686646364793</v>
      </c>
      <c r="E43" s="286">
        <v>3.13</v>
      </c>
      <c r="F43" s="272">
        <v>39448</v>
      </c>
      <c r="G43" s="280">
        <v>449</v>
      </c>
      <c r="H43" s="273">
        <v>483</v>
      </c>
      <c r="I43" s="281">
        <v>21.35</v>
      </c>
    </row>
    <row r="44" spans="1:9" x14ac:dyDescent="0.3">
      <c r="A44" s="271">
        <v>39083</v>
      </c>
      <c r="B44" s="285">
        <v>779.38012291887549</v>
      </c>
      <c r="C44" s="274">
        <v>700.23916811395293</v>
      </c>
      <c r="D44" s="274">
        <v>720.50116583302781</v>
      </c>
      <c r="E44" s="286">
        <v>3.16</v>
      </c>
      <c r="F44" s="272">
        <v>39566</v>
      </c>
      <c r="G44" s="280">
        <v>449</v>
      </c>
      <c r="H44" s="273">
        <v>483</v>
      </c>
      <c r="I44" s="281">
        <v>21.35</v>
      </c>
    </row>
    <row r="45" spans="1:9" x14ac:dyDescent="0.3">
      <c r="A45" s="271">
        <v>39083</v>
      </c>
      <c r="B45" s="285">
        <v>733.90447418766087</v>
      </c>
      <c r="C45" s="274">
        <v>697.61622694640482</v>
      </c>
      <c r="D45" s="274">
        <v>720.50116583302781</v>
      </c>
      <c r="E45" s="286">
        <v>3.16</v>
      </c>
      <c r="F45" s="272">
        <v>39566</v>
      </c>
      <c r="G45" s="280">
        <v>422</v>
      </c>
      <c r="H45" s="273">
        <v>483</v>
      </c>
      <c r="I45" s="281">
        <v>21.35</v>
      </c>
    </row>
    <row r="46" spans="1:9" x14ac:dyDescent="0.3">
      <c r="A46" s="271">
        <v>39448</v>
      </c>
      <c r="B46" s="285">
        <v>733.90447418766087</v>
      </c>
      <c r="C46" s="274">
        <v>697.61622694640482</v>
      </c>
      <c r="D46" s="274">
        <v>710.91849262228425</v>
      </c>
      <c r="E46" s="286">
        <v>3.22</v>
      </c>
      <c r="F46" s="272">
        <v>39814</v>
      </c>
      <c r="G46" s="280">
        <v>422</v>
      </c>
      <c r="H46" s="273">
        <v>460</v>
      </c>
      <c r="I46" s="281">
        <v>20.98</v>
      </c>
    </row>
    <row r="47" spans="1:9" x14ac:dyDescent="0.3">
      <c r="A47" s="271">
        <v>39566</v>
      </c>
      <c r="B47" s="285">
        <v>733.90447418766087</v>
      </c>
      <c r="C47" s="274">
        <v>697.61622694640482</v>
      </c>
      <c r="D47" s="274">
        <v>710.91849262228425</v>
      </c>
      <c r="E47" s="286">
        <v>3.22</v>
      </c>
      <c r="F47" s="272">
        <v>40179</v>
      </c>
      <c r="G47" s="280">
        <v>422</v>
      </c>
      <c r="H47" s="273">
        <v>455</v>
      </c>
      <c r="I47" s="281">
        <v>21.97</v>
      </c>
    </row>
    <row r="48" spans="1:9" x14ac:dyDescent="0.3">
      <c r="A48" s="271">
        <v>39566</v>
      </c>
      <c r="B48" s="285">
        <v>733.90447418766087</v>
      </c>
      <c r="C48" s="274">
        <v>697.61622694640482</v>
      </c>
      <c r="D48" s="274">
        <v>710.91849262228425</v>
      </c>
      <c r="E48" s="286">
        <v>3.22</v>
      </c>
      <c r="F48" s="272">
        <v>40544</v>
      </c>
      <c r="G48" s="280">
        <v>422</v>
      </c>
      <c r="H48" s="273">
        <v>452</v>
      </c>
      <c r="I48" s="281">
        <v>22</v>
      </c>
    </row>
    <row r="49" spans="1:9" x14ac:dyDescent="0.3">
      <c r="A49" s="271">
        <v>39814</v>
      </c>
      <c r="B49" s="285">
        <v>733.33561530270026</v>
      </c>
      <c r="C49" s="274">
        <v>697.61622694640482</v>
      </c>
      <c r="D49" s="274">
        <v>707.42257373729763</v>
      </c>
      <c r="E49" s="286">
        <v>3.34</v>
      </c>
      <c r="F49" s="272">
        <v>40909</v>
      </c>
      <c r="G49" s="280">
        <v>422</v>
      </c>
      <c r="H49" s="273">
        <v>454</v>
      </c>
      <c r="I49" s="281">
        <v>22.59</v>
      </c>
    </row>
    <row r="50" spans="1:9" x14ac:dyDescent="0.3">
      <c r="A50" s="271">
        <v>40179</v>
      </c>
      <c r="B50" s="285">
        <v>733.90447418766087</v>
      </c>
      <c r="C50" s="274">
        <v>697.61622694640482</v>
      </c>
      <c r="D50" s="274">
        <v>702.69758214752983</v>
      </c>
      <c r="E50" s="286">
        <v>3.46</v>
      </c>
      <c r="F50" s="272">
        <v>41275</v>
      </c>
      <c r="G50" s="280">
        <v>422</v>
      </c>
      <c r="H50" s="273">
        <v>444</v>
      </c>
      <c r="I50" s="281">
        <v>21.66</v>
      </c>
    </row>
    <row r="51" spans="1:9" x14ac:dyDescent="0.3">
      <c r="A51" s="271">
        <v>40544</v>
      </c>
      <c r="B51" s="285">
        <v>737.31762749742506</v>
      </c>
      <c r="C51" s="274">
        <v>697.61622694640482</v>
      </c>
      <c r="D51" s="274">
        <v>652.26051465745184</v>
      </c>
      <c r="E51" s="286">
        <v>3.51</v>
      </c>
      <c r="F51" s="272">
        <v>41640</v>
      </c>
      <c r="G51" s="280">
        <v>422</v>
      </c>
      <c r="H51" s="273">
        <v>502</v>
      </c>
      <c r="I51" s="281">
        <v>24.24</v>
      </c>
    </row>
    <row r="52" spans="1:9" x14ac:dyDescent="0.3">
      <c r="A52" s="271">
        <v>40544</v>
      </c>
      <c r="B52" s="285">
        <v>648.57666192683951</v>
      </c>
      <c r="C52" s="274">
        <v>688.82558650246824</v>
      </c>
      <c r="D52" s="274">
        <v>652.26051465745184</v>
      </c>
      <c r="E52" s="286">
        <v>3.51</v>
      </c>
      <c r="F52" s="272">
        <v>41897</v>
      </c>
      <c r="G52" s="280">
        <v>422</v>
      </c>
      <c r="H52" s="273">
        <v>502</v>
      </c>
      <c r="I52" s="281">
        <v>24.24</v>
      </c>
    </row>
    <row r="53" spans="1:9" x14ac:dyDescent="0.3">
      <c r="A53" s="271">
        <v>40909</v>
      </c>
      <c r="B53" s="285">
        <v>650.0653041571112</v>
      </c>
      <c r="C53" s="274">
        <v>688.82558650246824</v>
      </c>
      <c r="D53" s="274">
        <v>672.06143430303609</v>
      </c>
      <c r="E53" s="286">
        <v>3.59</v>
      </c>
      <c r="F53" s="272">
        <v>41897</v>
      </c>
      <c r="G53" s="287">
        <v>397</v>
      </c>
      <c r="H53" s="273">
        <v>502</v>
      </c>
      <c r="I53" s="281">
        <v>24.24</v>
      </c>
    </row>
    <row r="54" spans="1:9" x14ac:dyDescent="0.3">
      <c r="A54" s="271">
        <v>41275</v>
      </c>
      <c r="B54" s="285">
        <v>650.43746471467921</v>
      </c>
      <c r="C54" s="274">
        <v>688.82558650246824</v>
      </c>
      <c r="D54" s="274">
        <v>676.40797731649525</v>
      </c>
      <c r="E54" s="286">
        <v>3.66</v>
      </c>
      <c r="F54" s="272">
        <v>42005</v>
      </c>
      <c r="G54" s="287">
        <v>397</v>
      </c>
      <c r="H54" s="273">
        <v>490</v>
      </c>
      <c r="I54" s="281">
        <v>22.74</v>
      </c>
    </row>
    <row r="55" spans="1:9" x14ac:dyDescent="0.3">
      <c r="A55" s="271">
        <v>41306</v>
      </c>
      <c r="B55" s="285">
        <v>650.43746471467921</v>
      </c>
      <c r="C55" s="274">
        <v>688.82558650246824</v>
      </c>
      <c r="D55" s="274">
        <v>676.40797731649525</v>
      </c>
      <c r="E55" s="286">
        <v>3.66</v>
      </c>
      <c r="F55" s="272">
        <v>42186</v>
      </c>
      <c r="G55" s="287">
        <v>397</v>
      </c>
      <c r="H55" s="273">
        <v>490</v>
      </c>
      <c r="I55" s="281">
        <v>22.74</v>
      </c>
    </row>
    <row r="56" spans="1:9" x14ac:dyDescent="0.3">
      <c r="A56" s="271">
        <v>41306</v>
      </c>
      <c r="B56" s="285">
        <v>650.43746471467921</v>
      </c>
      <c r="C56" s="274">
        <v>688.82558650246824</v>
      </c>
      <c r="D56" s="274">
        <v>676.40797731649525</v>
      </c>
      <c r="E56" s="286">
        <v>3.66</v>
      </c>
      <c r="F56" s="272">
        <v>42186</v>
      </c>
      <c r="G56" s="287">
        <v>397</v>
      </c>
      <c r="H56" s="273">
        <v>490</v>
      </c>
      <c r="I56" s="281">
        <v>22.74</v>
      </c>
    </row>
    <row r="57" spans="1:9" x14ac:dyDescent="0.3">
      <c r="A57" s="271">
        <v>41640</v>
      </c>
      <c r="B57" s="285">
        <v>650.8096252722471</v>
      </c>
      <c r="C57" s="274">
        <v>688.82558650246824</v>
      </c>
      <c r="D57" s="274">
        <v>695.18576267332276</v>
      </c>
      <c r="E57" s="286">
        <v>3.88</v>
      </c>
      <c r="F57" s="272">
        <v>42248</v>
      </c>
      <c r="G57" s="287">
        <v>397</v>
      </c>
      <c r="H57" s="273">
        <v>490</v>
      </c>
      <c r="I57" s="281">
        <v>22.74</v>
      </c>
    </row>
    <row r="58" spans="1:9" x14ac:dyDescent="0.3">
      <c r="A58" s="271">
        <v>41897</v>
      </c>
      <c r="B58" s="285">
        <v>650.8096252722471</v>
      </c>
      <c r="C58" s="274">
        <v>688.82558650246824</v>
      </c>
      <c r="D58" s="274">
        <v>695.18576267332276</v>
      </c>
      <c r="E58" s="286">
        <v>3.88</v>
      </c>
      <c r="F58" s="272">
        <v>42370</v>
      </c>
      <c r="G58" s="287">
        <v>397</v>
      </c>
      <c r="H58" s="273">
        <v>510</v>
      </c>
      <c r="I58" s="281">
        <v>24.08</v>
      </c>
    </row>
    <row r="59" spans="1:9" x14ac:dyDescent="0.3">
      <c r="A59" s="271">
        <v>41897</v>
      </c>
      <c r="B59" s="285">
        <v>650.8096252722471</v>
      </c>
      <c r="C59" s="274">
        <v>688.82558650246824</v>
      </c>
      <c r="D59" s="274">
        <v>695.18576267332276</v>
      </c>
      <c r="E59" s="286">
        <v>3.88</v>
      </c>
      <c r="F59" s="272">
        <v>42736</v>
      </c>
      <c r="G59" s="287">
        <v>397</v>
      </c>
      <c r="H59" s="273">
        <v>505</v>
      </c>
      <c r="I59" s="288">
        <v>23.91</v>
      </c>
    </row>
    <row r="60" spans="1:9" x14ac:dyDescent="0.3">
      <c r="A60" s="271">
        <v>42005</v>
      </c>
      <c r="B60" s="285">
        <v>651.181785829815</v>
      </c>
      <c r="C60" s="274">
        <v>688.82558650246824</v>
      </c>
      <c r="D60" s="274">
        <v>650.30386740331494</v>
      </c>
      <c r="E60" s="286">
        <v>3.99</v>
      </c>
      <c r="F60" s="272">
        <v>43101</v>
      </c>
      <c r="G60" s="287">
        <v>397</v>
      </c>
      <c r="H60" s="273"/>
      <c r="I60" s="288"/>
    </row>
    <row r="61" spans="1:9" ht="15" thickBot="1" x14ac:dyDescent="0.35">
      <c r="A61" s="271">
        <v>42070</v>
      </c>
      <c r="B61" s="285">
        <v>651.181785829815</v>
      </c>
      <c r="C61" s="274">
        <v>688.82558650246824</v>
      </c>
      <c r="D61" s="274">
        <v>650.30386740331494</v>
      </c>
      <c r="E61" s="286">
        <v>3.99</v>
      </c>
      <c r="F61" s="272">
        <v>43466</v>
      </c>
      <c r="G61" s="289">
        <v>397</v>
      </c>
      <c r="H61" s="290"/>
      <c r="I61" s="291"/>
    </row>
    <row r="62" spans="1:9" x14ac:dyDescent="0.3">
      <c r="A62" s="271">
        <v>42070</v>
      </c>
      <c r="B62" s="285">
        <v>486.73848180048731</v>
      </c>
      <c r="C62" s="274">
        <v>560.03153209503876</v>
      </c>
      <c r="D62" s="274">
        <v>650.30386740331494</v>
      </c>
      <c r="E62" s="286">
        <v>3.99</v>
      </c>
    </row>
    <row r="63" spans="1:9" x14ac:dyDescent="0.3">
      <c r="A63" s="271">
        <v>42248</v>
      </c>
      <c r="B63" s="285">
        <v>486.73848180048731</v>
      </c>
      <c r="C63" s="274">
        <v>560.03153209503876</v>
      </c>
      <c r="D63" s="274">
        <v>650.30386740331494</v>
      </c>
      <c r="E63" s="286">
        <v>3.99</v>
      </c>
    </row>
    <row r="64" spans="1:9" x14ac:dyDescent="0.3">
      <c r="A64" s="271">
        <v>42370</v>
      </c>
      <c r="B64" s="285">
        <v>485.38407906852069</v>
      </c>
      <c r="C64" s="274">
        <v>560.03153209503876</v>
      </c>
      <c r="D64" s="274">
        <v>677.83707865168537</v>
      </c>
      <c r="E64" s="286">
        <v>4.09</v>
      </c>
    </row>
    <row r="65" spans="1:5" x14ac:dyDescent="0.3">
      <c r="A65" s="271">
        <v>42736</v>
      </c>
      <c r="B65" s="285">
        <v>485.72267975151237</v>
      </c>
      <c r="C65" s="274">
        <v>560.03153209503876</v>
      </c>
      <c r="D65" s="274">
        <v>654.13043478260875</v>
      </c>
      <c r="E65" s="286">
        <v>4.08</v>
      </c>
    </row>
    <row r="66" spans="1:5" x14ac:dyDescent="0.3">
      <c r="A66" s="271">
        <v>43101</v>
      </c>
      <c r="B66" s="285">
        <v>485.72267975151237</v>
      </c>
      <c r="C66" s="274">
        <v>560.03153209503876</v>
      </c>
      <c r="E66" s="286">
        <v>4.08</v>
      </c>
    </row>
    <row r="67" spans="1:5" x14ac:dyDescent="0.3">
      <c r="A67" s="271">
        <v>43101</v>
      </c>
      <c r="B67" s="285">
        <v>467.90075177390509</v>
      </c>
      <c r="C67" s="274">
        <v>542.92826086956529</v>
      </c>
      <c r="E67" s="286">
        <v>4.08</v>
      </c>
    </row>
    <row r="68" spans="1:5" ht="15" thickBot="1" x14ac:dyDescent="0.35">
      <c r="A68" s="271">
        <v>43466</v>
      </c>
      <c r="B68" s="292">
        <v>468.15623580373483</v>
      </c>
      <c r="C68" s="293">
        <v>542.92826086956529</v>
      </c>
      <c r="D68" s="294"/>
      <c r="E68" s="295">
        <v>4.08</v>
      </c>
    </row>
  </sheetData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0BE51-12A4-40A1-8D74-692DC51B1601}">
  <sheetPr>
    <tabColor theme="4" tint="0.79998168889431442"/>
  </sheetPr>
  <dimension ref="A1:M44"/>
  <sheetViews>
    <sheetView topLeftCell="A36" workbookViewId="0">
      <selection activeCell="A13" sqref="A13:D13"/>
    </sheetView>
  </sheetViews>
  <sheetFormatPr defaultRowHeight="14.4" x14ac:dyDescent="0.3"/>
  <cols>
    <col min="1" max="1" width="11.21875" customWidth="1"/>
    <col min="2" max="2" width="16.77734375" customWidth="1"/>
    <col min="3" max="3" width="16.21875" customWidth="1"/>
    <col min="4" max="4" width="19.6640625" customWidth="1"/>
    <col min="10" max="13" width="13.44140625" style="57" hidden="1" customWidth="1"/>
    <col min="14" max="14" width="0" hidden="1" customWidth="1"/>
  </cols>
  <sheetData>
    <row r="1" spans="1:13" x14ac:dyDescent="0.3">
      <c r="A1" s="2" t="s">
        <v>55</v>
      </c>
      <c r="B1" s="2"/>
      <c r="C1" s="2"/>
      <c r="D1" s="57"/>
      <c r="E1" s="2"/>
      <c r="F1" s="2"/>
      <c r="J1" s="58"/>
    </row>
    <row r="2" spans="1:13" x14ac:dyDescent="0.3">
      <c r="A2" s="1" t="s">
        <v>0</v>
      </c>
      <c r="B2" s="2" t="s">
        <v>56</v>
      </c>
      <c r="C2" s="2"/>
      <c r="D2" s="57"/>
      <c r="E2" s="2"/>
      <c r="F2" s="2"/>
      <c r="J2" s="58"/>
    </row>
    <row r="3" spans="1:13" x14ac:dyDescent="0.3">
      <c r="A3" s="1" t="s">
        <v>3</v>
      </c>
      <c r="B3" s="6" t="s">
        <v>57</v>
      </c>
      <c r="C3" s="2"/>
      <c r="D3" s="57"/>
      <c r="E3" s="2"/>
      <c r="F3" s="2"/>
      <c r="J3" s="58"/>
    </row>
    <row r="4" spans="1:13" x14ac:dyDescent="0.3">
      <c r="A4" s="1" t="s">
        <v>6</v>
      </c>
      <c r="B4" s="2" t="s">
        <v>58</v>
      </c>
      <c r="C4" s="2"/>
      <c r="D4" s="57"/>
      <c r="E4" s="2"/>
      <c r="F4" s="2"/>
      <c r="J4" s="58"/>
    </row>
    <row r="5" spans="1:13" x14ac:dyDescent="0.3">
      <c r="A5" s="59" t="s">
        <v>59</v>
      </c>
      <c r="B5" s="2"/>
      <c r="C5" s="2"/>
      <c r="D5" s="57"/>
      <c r="E5" s="2"/>
      <c r="F5" s="2"/>
      <c r="J5" s="58"/>
    </row>
    <row r="6" spans="1:13" x14ac:dyDescent="0.3">
      <c r="A6" s="1" t="s">
        <v>0</v>
      </c>
      <c r="B6" s="2" t="s">
        <v>60</v>
      </c>
      <c r="C6" s="2"/>
      <c r="D6" s="57"/>
      <c r="E6" s="2"/>
      <c r="F6" s="2"/>
      <c r="J6" s="58"/>
    </row>
    <row r="7" spans="1:13" x14ac:dyDescent="0.3">
      <c r="A7" s="1" t="s">
        <v>3</v>
      </c>
      <c r="B7" s="2" t="s">
        <v>61</v>
      </c>
      <c r="C7" s="2"/>
      <c r="D7" s="57"/>
      <c r="E7" s="2"/>
      <c r="F7" s="2"/>
      <c r="J7" s="58"/>
    </row>
    <row r="8" spans="1:13" x14ac:dyDescent="0.3">
      <c r="A8" s="1" t="s">
        <v>6</v>
      </c>
      <c r="B8" s="2" t="s">
        <v>62</v>
      </c>
      <c r="C8" s="2"/>
      <c r="D8" s="57"/>
      <c r="E8" s="2"/>
      <c r="F8" s="2"/>
      <c r="J8" s="58"/>
    </row>
    <row r="9" spans="1:13" x14ac:dyDescent="0.3">
      <c r="A9" s="59" t="s">
        <v>63</v>
      </c>
      <c r="B9" s="2"/>
      <c r="C9" s="2"/>
      <c r="D9" s="2"/>
      <c r="E9" s="2"/>
      <c r="F9" s="2"/>
      <c r="J9" s="58"/>
    </row>
    <row r="10" spans="1:13" x14ac:dyDescent="0.3">
      <c r="A10" s="1" t="s">
        <v>0</v>
      </c>
      <c r="B10" s="2" t="s">
        <v>64</v>
      </c>
      <c r="C10" s="2"/>
      <c r="D10" s="2"/>
      <c r="E10" s="2"/>
      <c r="F10" s="2"/>
      <c r="J10" s="58"/>
    </row>
    <row r="11" spans="1:13" x14ac:dyDescent="0.3">
      <c r="A11" s="1" t="s">
        <v>3</v>
      </c>
      <c r="B11" s="5" t="s">
        <v>65</v>
      </c>
      <c r="C11" s="2"/>
      <c r="D11" s="2"/>
      <c r="E11" s="2"/>
      <c r="F11" s="2"/>
      <c r="J11" s="58"/>
    </row>
    <row r="12" spans="1:13" x14ac:dyDescent="0.3">
      <c r="A12" s="1" t="s">
        <v>6</v>
      </c>
      <c r="B12" s="2" t="s">
        <v>66</v>
      </c>
      <c r="C12" s="57"/>
      <c r="D12" s="57"/>
    </row>
    <row r="13" spans="1:13" x14ac:dyDescent="0.3">
      <c r="A13" s="8" t="s">
        <v>9</v>
      </c>
      <c r="B13" s="9"/>
      <c r="C13" s="9"/>
      <c r="D13" s="9"/>
      <c r="J13" s="60" t="s">
        <v>9</v>
      </c>
      <c r="K13" s="61"/>
      <c r="L13" s="61"/>
      <c r="M13" s="61"/>
    </row>
    <row r="14" spans="1:13" x14ac:dyDescent="0.3">
      <c r="A14" s="2"/>
      <c r="B14" s="2"/>
      <c r="C14" s="2"/>
      <c r="D14" s="57"/>
    </row>
    <row r="15" spans="1:13" x14ac:dyDescent="0.3">
      <c r="A15" s="2"/>
      <c r="B15" s="296" t="s">
        <v>67</v>
      </c>
      <c r="C15" s="2"/>
      <c r="D15" s="57"/>
      <c r="K15" s="62" t="s">
        <v>67</v>
      </c>
    </row>
    <row r="16" spans="1:13" ht="69" x14ac:dyDescent="0.3">
      <c r="A16" s="26" t="s">
        <v>29</v>
      </c>
      <c r="B16" s="63" t="s">
        <v>68</v>
      </c>
      <c r="C16" s="63" t="s">
        <v>69</v>
      </c>
      <c r="D16" s="63" t="s">
        <v>70</v>
      </c>
      <c r="J16" s="64" t="s">
        <v>29</v>
      </c>
      <c r="K16" s="65" t="s">
        <v>68</v>
      </c>
      <c r="L16" s="65" t="s">
        <v>69</v>
      </c>
      <c r="M16" s="65" t="s">
        <v>70</v>
      </c>
    </row>
    <row r="17" spans="1:13" ht="15" thickBot="1" x14ac:dyDescent="0.35">
      <c r="A17" s="30"/>
      <c r="B17" s="30" t="s">
        <v>14</v>
      </c>
      <c r="C17" s="2" t="s">
        <v>71</v>
      </c>
      <c r="D17" s="2" t="s">
        <v>72</v>
      </c>
      <c r="J17" s="66"/>
      <c r="K17" s="66" t="s">
        <v>14</v>
      </c>
      <c r="L17" s="57" t="s">
        <v>71</v>
      </c>
      <c r="M17" s="57" t="s">
        <v>72</v>
      </c>
    </row>
    <row r="18" spans="1:13" x14ac:dyDescent="0.3">
      <c r="A18" s="15">
        <v>1995</v>
      </c>
      <c r="B18" s="67">
        <v>14690.057000000001</v>
      </c>
      <c r="C18" s="68">
        <v>58772</v>
      </c>
      <c r="D18" s="69">
        <v>249.94992513441775</v>
      </c>
      <c r="J18" s="70">
        <v>1995</v>
      </c>
      <c r="K18" s="71">
        <v>14689.888999999999</v>
      </c>
      <c r="L18" s="72">
        <v>58772</v>
      </c>
      <c r="M18" s="73">
        <v>249.9470666303682</v>
      </c>
    </row>
    <row r="19" spans="1:13" x14ac:dyDescent="0.3">
      <c r="A19" s="15">
        <v>1996</v>
      </c>
      <c r="B19" s="67">
        <v>15172.073</v>
      </c>
      <c r="C19" s="74">
        <v>60913.5</v>
      </c>
      <c r="D19" s="75">
        <v>249.07570571384011</v>
      </c>
      <c r="J19" s="70">
        <v>1996</v>
      </c>
      <c r="K19" s="71">
        <v>15171.883</v>
      </c>
      <c r="L19" s="76">
        <v>60913.5</v>
      </c>
      <c r="M19" s="77">
        <v>249.07258653664624</v>
      </c>
    </row>
    <row r="20" spans="1:13" x14ac:dyDescent="0.3">
      <c r="A20" s="15">
        <v>1997</v>
      </c>
      <c r="B20" s="67">
        <v>15681.338</v>
      </c>
      <c r="C20" s="74">
        <v>63055</v>
      </c>
      <c r="D20" s="75">
        <v>248.69301403536596</v>
      </c>
      <c r="J20" s="70">
        <v>1997</v>
      </c>
      <c r="K20" s="71">
        <v>15681.147999999999</v>
      </c>
      <c r="L20" s="76">
        <v>63055</v>
      </c>
      <c r="M20" s="77">
        <v>248.69000079295853</v>
      </c>
    </row>
    <row r="21" spans="1:13" x14ac:dyDescent="0.3">
      <c r="A21" s="15">
        <v>1998</v>
      </c>
      <c r="B21" s="67">
        <v>15967.638999999999</v>
      </c>
      <c r="C21" s="74">
        <v>65196.5</v>
      </c>
      <c r="D21" s="75">
        <v>244.915585959369</v>
      </c>
      <c r="J21" s="70">
        <v>1998</v>
      </c>
      <c r="K21" s="71">
        <v>15967.448</v>
      </c>
      <c r="L21" s="76">
        <v>65196.5</v>
      </c>
      <c r="M21" s="77">
        <v>244.91265635425214</v>
      </c>
    </row>
    <row r="22" spans="1:13" x14ac:dyDescent="0.3">
      <c r="A22" s="15">
        <v>1999</v>
      </c>
      <c r="B22" s="67">
        <v>16376.466</v>
      </c>
      <c r="C22" s="68">
        <v>67338</v>
      </c>
      <c r="D22" s="75">
        <v>243.19798627817875</v>
      </c>
      <c r="J22" s="70">
        <v>1999</v>
      </c>
      <c r="K22" s="71">
        <v>16376.239</v>
      </c>
      <c r="L22" s="72">
        <v>67338</v>
      </c>
      <c r="M22" s="77">
        <v>243.1946152246874</v>
      </c>
    </row>
    <row r="23" spans="1:13" x14ac:dyDescent="0.3">
      <c r="A23" s="15">
        <v>2000</v>
      </c>
      <c r="B23" s="67">
        <v>17175.54</v>
      </c>
      <c r="C23" s="74">
        <v>68418</v>
      </c>
      <c r="D23" s="75">
        <v>251.038323248268</v>
      </c>
      <c r="J23" s="70">
        <v>2000</v>
      </c>
      <c r="K23" s="71">
        <v>17175.294000000002</v>
      </c>
      <c r="L23" s="76">
        <v>68418</v>
      </c>
      <c r="M23" s="77">
        <v>251.03472770323603</v>
      </c>
    </row>
    <row r="24" spans="1:13" x14ac:dyDescent="0.3">
      <c r="A24" s="15">
        <v>2001</v>
      </c>
      <c r="B24" s="67">
        <v>17136.971000000001</v>
      </c>
      <c r="C24" s="74">
        <v>69498</v>
      </c>
      <c r="D24" s="75">
        <v>246.58221819332934</v>
      </c>
      <c r="J24" s="70">
        <v>2001</v>
      </c>
      <c r="K24" s="71">
        <v>17136.723999999998</v>
      </c>
      <c r="L24" s="76">
        <v>69498</v>
      </c>
      <c r="M24" s="77">
        <v>246.57866413421965</v>
      </c>
    </row>
    <row r="25" spans="1:13" x14ac:dyDescent="0.3">
      <c r="A25" s="15">
        <v>2002</v>
      </c>
      <c r="B25" s="67">
        <v>17345.948</v>
      </c>
      <c r="C25" s="74">
        <v>70578</v>
      </c>
      <c r="D25" s="75">
        <v>245.76989996882881</v>
      </c>
      <c r="J25" s="70">
        <v>2002</v>
      </c>
      <c r="K25" s="71">
        <v>17345.691999999999</v>
      </c>
      <c r="L25" s="76">
        <v>70578</v>
      </c>
      <c r="M25" s="77">
        <v>245.76627277621921</v>
      </c>
    </row>
    <row r="26" spans="1:13" x14ac:dyDescent="0.3">
      <c r="A26" s="15">
        <v>2003</v>
      </c>
      <c r="B26" s="67">
        <v>17346.377</v>
      </c>
      <c r="C26" s="68">
        <v>71658</v>
      </c>
      <c r="D26" s="75">
        <v>242.0717435596863</v>
      </c>
      <c r="J26" s="70">
        <v>2003</v>
      </c>
      <c r="K26" s="71">
        <v>17346.089</v>
      </c>
      <c r="L26" s="72">
        <v>71658</v>
      </c>
      <c r="M26" s="77">
        <v>242.06772446900555</v>
      </c>
    </row>
    <row r="27" spans="1:13" x14ac:dyDescent="0.3">
      <c r="A27" s="15">
        <v>2004</v>
      </c>
      <c r="B27" s="67">
        <v>17655.761999999999</v>
      </c>
      <c r="C27" s="74">
        <v>73373</v>
      </c>
      <c r="D27" s="75">
        <v>240.63023182914696</v>
      </c>
      <c r="J27" s="70">
        <v>2004</v>
      </c>
      <c r="K27" s="71">
        <v>17655.462</v>
      </c>
      <c r="L27" s="76">
        <v>73373</v>
      </c>
      <c r="M27" s="77">
        <v>240.62614313166969</v>
      </c>
    </row>
    <row r="28" spans="1:13" x14ac:dyDescent="0.3">
      <c r="A28" s="15">
        <v>2005</v>
      </c>
      <c r="B28" s="67">
        <v>17853.77</v>
      </c>
      <c r="C28" s="74">
        <v>75088</v>
      </c>
      <c r="D28" s="75">
        <v>237.77128169614321</v>
      </c>
      <c r="J28" s="70">
        <v>2005</v>
      </c>
      <c r="K28" s="71">
        <v>17853.445</v>
      </c>
      <c r="L28" s="76">
        <v>75088</v>
      </c>
      <c r="M28" s="77">
        <v>237.76695344129556</v>
      </c>
    </row>
    <row r="29" spans="1:13" x14ac:dyDescent="0.3">
      <c r="A29" s="15">
        <v>2006</v>
      </c>
      <c r="B29" s="67">
        <v>17707.617999999999</v>
      </c>
      <c r="C29" s="74">
        <v>76803</v>
      </c>
      <c r="D29" s="75">
        <v>230.5589364998763</v>
      </c>
      <c r="J29" s="70">
        <v>2006</v>
      </c>
      <c r="K29" s="71">
        <v>17707.235000000001</v>
      </c>
      <c r="L29" s="76">
        <v>76803</v>
      </c>
      <c r="M29" s="77">
        <v>230.55394971550589</v>
      </c>
    </row>
    <row r="30" spans="1:13" x14ac:dyDescent="0.3">
      <c r="A30" s="15">
        <v>2007</v>
      </c>
      <c r="B30" s="67">
        <v>18253.388999999999</v>
      </c>
      <c r="C30" s="74">
        <v>78518</v>
      </c>
      <c r="D30" s="75">
        <v>232.47394228075092</v>
      </c>
      <c r="J30" s="70">
        <v>2007</v>
      </c>
      <c r="K30" s="71">
        <v>18252.918000000001</v>
      </c>
      <c r="L30" s="76">
        <v>78518</v>
      </c>
      <c r="M30" s="77">
        <v>232.46794365623168</v>
      </c>
    </row>
    <row r="31" spans="1:13" x14ac:dyDescent="0.3">
      <c r="A31" s="15">
        <v>2008</v>
      </c>
      <c r="B31" s="67">
        <v>18402.95</v>
      </c>
      <c r="C31" s="74">
        <v>80233</v>
      </c>
      <c r="D31" s="75">
        <v>229.36883825857191</v>
      </c>
      <c r="J31" s="70">
        <v>2008</v>
      </c>
      <c r="K31" s="71">
        <v>18402.243999999999</v>
      </c>
      <c r="L31" s="76">
        <v>80233</v>
      </c>
      <c r="M31" s="77">
        <v>229.36003888674236</v>
      </c>
    </row>
    <row r="32" spans="1:13" x14ac:dyDescent="0.3">
      <c r="A32" s="15">
        <v>2009</v>
      </c>
      <c r="B32" s="67">
        <v>17888.419000000002</v>
      </c>
      <c r="C32" s="74">
        <v>81948</v>
      </c>
      <c r="D32" s="75">
        <v>218.28987894762531</v>
      </c>
      <c r="J32" s="70">
        <v>2009</v>
      </c>
      <c r="K32" s="71">
        <v>17887.561000000002</v>
      </c>
      <c r="L32" s="76">
        <v>81948</v>
      </c>
      <c r="M32" s="77">
        <v>218.27940889344461</v>
      </c>
    </row>
    <row r="33" spans="1:13" x14ac:dyDescent="0.3">
      <c r="A33" s="15">
        <v>2010</v>
      </c>
      <c r="B33" s="67">
        <v>18059.833999999999</v>
      </c>
      <c r="C33" s="74">
        <v>83663</v>
      </c>
      <c r="D33" s="75">
        <v>215.86404981891636</v>
      </c>
      <c r="J33" s="70">
        <v>2010</v>
      </c>
      <c r="K33" s="71">
        <v>18058.632000000001</v>
      </c>
      <c r="L33" s="76">
        <v>83663</v>
      </c>
      <c r="M33" s="77">
        <v>215.84968265541517</v>
      </c>
    </row>
    <row r="34" spans="1:13" x14ac:dyDescent="0.3">
      <c r="A34" s="15">
        <v>2011</v>
      </c>
      <c r="B34" s="67">
        <v>17983.22</v>
      </c>
      <c r="C34" s="74">
        <v>85378</v>
      </c>
      <c r="D34" s="75">
        <v>210.63060741643045</v>
      </c>
      <c r="J34" s="70">
        <v>2011</v>
      </c>
      <c r="K34" s="71">
        <v>17981.378000000001</v>
      </c>
      <c r="L34" s="76">
        <v>85378</v>
      </c>
      <c r="M34" s="77">
        <v>210.60903277190846</v>
      </c>
    </row>
    <row r="35" spans="1:13" x14ac:dyDescent="0.3">
      <c r="A35" s="15">
        <v>2012</v>
      </c>
      <c r="B35" s="67">
        <v>17424.219000000001</v>
      </c>
      <c r="C35" s="68">
        <v>87093</v>
      </c>
      <c r="D35" s="75">
        <v>200.06451724019152</v>
      </c>
      <c r="J35" s="70">
        <v>2012</v>
      </c>
      <c r="K35" s="71">
        <v>17421.350999999999</v>
      </c>
      <c r="L35" s="72">
        <v>87093</v>
      </c>
      <c r="M35" s="77">
        <v>200.03158692432226</v>
      </c>
    </row>
    <row r="36" spans="1:13" x14ac:dyDescent="0.3">
      <c r="A36" s="15">
        <v>2013</v>
      </c>
      <c r="B36" s="67">
        <v>17930.030999999999</v>
      </c>
      <c r="C36" s="74">
        <v>87681.794333333324</v>
      </c>
      <c r="D36" s="75">
        <v>204.48978190200739</v>
      </c>
      <c r="J36" s="70">
        <v>2013</v>
      </c>
      <c r="K36" s="71">
        <v>17929.446</v>
      </c>
      <c r="L36" s="76">
        <v>87681.794333333324</v>
      </c>
      <c r="M36" s="77">
        <v>204.48311004949286</v>
      </c>
    </row>
    <row r="37" spans="1:13" x14ac:dyDescent="0.3">
      <c r="A37" s="15">
        <v>2014</v>
      </c>
      <c r="B37" s="67">
        <v>18264.673999999999</v>
      </c>
      <c r="C37" s="74">
        <v>88270.588666666648</v>
      </c>
      <c r="D37" s="75">
        <v>206.91687090671044</v>
      </c>
      <c r="J37" s="70">
        <v>2014</v>
      </c>
      <c r="K37" s="71">
        <v>18264.465</v>
      </c>
      <c r="L37" s="76">
        <v>88270.588666666648</v>
      </c>
      <c r="M37" s="77">
        <v>206.9145031871432</v>
      </c>
    </row>
    <row r="38" spans="1:13" x14ac:dyDescent="0.3">
      <c r="A38" s="15">
        <v>2015</v>
      </c>
      <c r="B38" s="67">
        <v>18156.920999999998</v>
      </c>
      <c r="C38" s="74">
        <v>88859.382999999987</v>
      </c>
      <c r="D38" s="75">
        <v>204.33318786379604</v>
      </c>
      <c r="J38" s="70">
        <v>2015</v>
      </c>
      <c r="K38" s="71">
        <v>18156.727999999999</v>
      </c>
      <c r="L38" s="76">
        <v>88859.382999999987</v>
      </c>
      <c r="M38" s="77">
        <v>204.33101589282927</v>
      </c>
    </row>
    <row r="39" spans="1:13" x14ac:dyDescent="0.3">
      <c r="A39" s="15">
        <v>2016</v>
      </c>
      <c r="B39" s="67">
        <v>18030.418000000001</v>
      </c>
      <c r="C39" s="74">
        <v>89743.964999999997</v>
      </c>
      <c r="D39" s="75">
        <v>200.90953191114301</v>
      </c>
      <c r="J39" s="70">
        <v>2016</v>
      </c>
      <c r="K39" s="71">
        <v>18030.223000000002</v>
      </c>
      <c r="L39" s="76">
        <v>89743.964999999997</v>
      </c>
      <c r="M39" s="77">
        <v>200.90735906308575</v>
      </c>
    </row>
    <row r="40" spans="1:13" x14ac:dyDescent="0.3">
      <c r="A40" s="15">
        <v>2017</v>
      </c>
      <c r="B40" s="67">
        <v>17899.859</v>
      </c>
      <c r="C40" s="74">
        <v>90694.137999999992</v>
      </c>
      <c r="D40" s="75">
        <v>197.36511526246605</v>
      </c>
      <c r="J40" s="70">
        <v>2017</v>
      </c>
      <c r="K40" s="71">
        <v>17899.252</v>
      </c>
      <c r="L40" s="76">
        <v>90694.137999999992</v>
      </c>
      <c r="M40" s="77">
        <v>197.35842243740166</v>
      </c>
    </row>
    <row r="41" spans="1:13" ht="15" thickBot="1" x14ac:dyDescent="0.35">
      <c r="A41" s="15">
        <v>2018</v>
      </c>
      <c r="B41" s="67">
        <v>18439.768</v>
      </c>
      <c r="C41" s="74">
        <v>91700</v>
      </c>
      <c r="D41" s="75">
        <v>201.08798255179934</v>
      </c>
      <c r="J41" s="70">
        <v>2018</v>
      </c>
      <c r="K41" s="71">
        <v>18607.545999999998</v>
      </c>
      <c r="L41" s="76">
        <v>91700</v>
      </c>
      <c r="M41" s="78">
        <v>202.91762268266086</v>
      </c>
    </row>
    <row r="42" spans="1:13" x14ac:dyDescent="0.3">
      <c r="A42" s="15">
        <v>2019</v>
      </c>
      <c r="B42" s="67">
        <v>18013.181</v>
      </c>
      <c r="C42" s="17">
        <v>92820</v>
      </c>
      <c r="D42" s="75">
        <v>194.06572936867053</v>
      </c>
    </row>
    <row r="43" spans="1:13" x14ac:dyDescent="0.3">
      <c r="A43" s="15">
        <v>2020</v>
      </c>
      <c r="B43" s="67">
        <v>16749.277999999998</v>
      </c>
      <c r="C43" s="17">
        <v>93580</v>
      </c>
      <c r="D43" s="75">
        <v>178.9835221201111</v>
      </c>
    </row>
    <row r="44" spans="1:13" ht="15" thickBot="1" x14ac:dyDescent="0.35">
      <c r="A44" s="15">
        <v>2021</v>
      </c>
      <c r="B44" s="67">
        <v>17410.231</v>
      </c>
      <c r="C44" s="17">
        <v>94449.86</v>
      </c>
      <c r="D44" s="79">
        <v>184.33305247884962</v>
      </c>
    </row>
  </sheetData>
  <hyperlinks>
    <hyperlink ref="B3" r:id="rId1" xr:uid="{63148103-5656-4BAC-9C5E-3BADC3CA3ACE}"/>
    <hyperlink ref="B11" r:id="rId2" location="/?id=32-AEO2022&amp;cases=ref2022&amp;sourcekey=0" xr:uid="{0CFE16A4-00D4-4880-9BB2-EA7CFF05C1C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C91E7-9D3A-416F-BD47-D5CB646615A8}">
  <sheetPr>
    <tabColor theme="4" tint="0.79998168889431442"/>
  </sheetPr>
  <dimension ref="A1:AD46"/>
  <sheetViews>
    <sheetView topLeftCell="A4" workbookViewId="0">
      <selection activeCell="M21" sqref="M21"/>
    </sheetView>
  </sheetViews>
  <sheetFormatPr defaultRowHeight="14.4" x14ac:dyDescent="0.3"/>
  <cols>
    <col min="3" max="3" width="9.109375" bestFit="1" customWidth="1"/>
    <col min="4" max="4" width="11.77734375" customWidth="1"/>
    <col min="19" max="19" width="17.33203125" customWidth="1"/>
    <col min="22" max="22" width="12.77734375" customWidth="1"/>
  </cols>
  <sheetData>
    <row r="1" spans="1:30" x14ac:dyDescent="0.3">
      <c r="A1" s="1" t="s">
        <v>0</v>
      </c>
      <c r="B1" s="2" t="s">
        <v>73</v>
      </c>
      <c r="C1" s="2" t="s">
        <v>74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30" x14ac:dyDescent="0.3">
      <c r="A2" s="1" t="s">
        <v>3</v>
      </c>
      <c r="B2" s="6" t="s">
        <v>75</v>
      </c>
      <c r="C2" s="6" t="s">
        <v>76</v>
      </c>
      <c r="D2" s="80"/>
      <c r="E2" s="2"/>
      <c r="F2" s="2"/>
      <c r="G2" s="2"/>
      <c r="H2" s="2"/>
      <c r="I2" s="2"/>
      <c r="J2" s="2"/>
      <c r="K2" s="2"/>
      <c r="L2" s="2"/>
      <c r="M2" s="2"/>
    </row>
    <row r="3" spans="1:30" x14ac:dyDescent="0.3">
      <c r="A3" s="1" t="s">
        <v>6</v>
      </c>
      <c r="B3" s="2" t="s">
        <v>77</v>
      </c>
      <c r="C3" s="2" t="s">
        <v>77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30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30" x14ac:dyDescent="0.3">
      <c r="A5" s="8" t="s">
        <v>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30" x14ac:dyDescent="0.3">
      <c r="A6" s="81"/>
      <c r="B6" s="8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30" ht="43.2" x14ac:dyDescent="0.3">
      <c r="A7" s="81"/>
      <c r="B7" s="32"/>
      <c r="C7" s="82" t="s">
        <v>78</v>
      </c>
      <c r="D7" s="82" t="s">
        <v>79</v>
      </c>
      <c r="E7" s="82" t="s">
        <v>80</v>
      </c>
      <c r="F7" s="82" t="s">
        <v>81</v>
      </c>
      <c r="G7" s="82" t="s">
        <v>82</v>
      </c>
      <c r="H7" s="82" t="s">
        <v>83</v>
      </c>
      <c r="I7" s="82" t="s">
        <v>84</v>
      </c>
      <c r="J7" s="82" t="s">
        <v>85</v>
      </c>
      <c r="K7" s="82" t="s">
        <v>86</v>
      </c>
      <c r="L7" s="82" t="s">
        <v>87</v>
      </c>
      <c r="M7" s="82" t="s">
        <v>88</v>
      </c>
    </row>
    <row r="8" spans="1:30" ht="29.4" thickBot="1" x14ac:dyDescent="0.35">
      <c r="A8" s="81"/>
      <c r="B8" s="32"/>
      <c r="C8" s="83" t="s">
        <v>89</v>
      </c>
      <c r="D8" s="83" t="s">
        <v>89</v>
      </c>
      <c r="E8" s="83" t="s">
        <v>89</v>
      </c>
      <c r="F8" s="83" t="s">
        <v>89</v>
      </c>
      <c r="G8" s="83" t="s">
        <v>89</v>
      </c>
      <c r="H8" s="83" t="s">
        <v>89</v>
      </c>
      <c r="I8" s="83" t="s">
        <v>89</v>
      </c>
      <c r="J8" s="83" t="s">
        <v>89</v>
      </c>
      <c r="K8" s="83" t="s">
        <v>89</v>
      </c>
      <c r="L8" s="83" t="s">
        <v>89</v>
      </c>
      <c r="M8" s="83" t="s">
        <v>89</v>
      </c>
    </row>
    <row r="9" spans="1:30" ht="15" thickBot="1" x14ac:dyDescent="0.35">
      <c r="A9" s="2"/>
      <c r="B9" s="84">
        <v>2003</v>
      </c>
      <c r="C9" s="85">
        <v>2365</v>
      </c>
      <c r="D9" s="86">
        <v>516</v>
      </c>
      <c r="E9" s="86">
        <v>436</v>
      </c>
      <c r="F9" s="86">
        <v>501</v>
      </c>
      <c r="G9" s="87">
        <v>1340</v>
      </c>
      <c r="H9" s="86">
        <v>190</v>
      </c>
      <c r="I9" s="86">
        <v>381</v>
      </c>
      <c r="J9" s="86">
        <v>69</v>
      </c>
      <c r="K9" s="86">
        <v>156</v>
      </c>
      <c r="L9" s="88">
        <v>569</v>
      </c>
      <c r="M9" s="68">
        <v>6523</v>
      </c>
    </row>
    <row r="10" spans="1:30" ht="15" thickBot="1" x14ac:dyDescent="0.35">
      <c r="A10" s="2"/>
      <c r="B10" s="84">
        <v>2012</v>
      </c>
      <c r="C10" s="85">
        <v>1756</v>
      </c>
      <c r="D10" s="86">
        <v>656</v>
      </c>
      <c r="E10" s="86">
        <v>668</v>
      </c>
      <c r="F10" s="86">
        <v>507</v>
      </c>
      <c r="G10" s="86">
        <v>724</v>
      </c>
      <c r="H10" s="86">
        <v>517</v>
      </c>
      <c r="I10" s="86">
        <v>670</v>
      </c>
      <c r="J10" s="86">
        <v>172</v>
      </c>
      <c r="K10" s="86">
        <v>405</v>
      </c>
      <c r="L10" s="88">
        <v>889</v>
      </c>
      <c r="M10" s="68">
        <v>6964</v>
      </c>
    </row>
    <row r="11" spans="1:30" x14ac:dyDescent="0.3">
      <c r="A11" s="2"/>
      <c r="B11" s="89"/>
      <c r="C11" s="68"/>
      <c r="D11" s="2"/>
      <c r="E11" s="2"/>
      <c r="F11" s="2"/>
      <c r="G11" s="2"/>
      <c r="H11" s="2"/>
      <c r="I11" s="2"/>
      <c r="J11" s="2"/>
      <c r="K11" s="2"/>
      <c r="L11" s="2"/>
      <c r="M11" s="68"/>
      <c r="R11" s="90"/>
      <c r="S11" s="91"/>
      <c r="T11" s="92"/>
      <c r="U11" s="90"/>
      <c r="V11" s="90"/>
      <c r="W11" s="90"/>
      <c r="X11" s="90"/>
      <c r="Y11" s="90"/>
      <c r="Z11" s="90"/>
      <c r="AA11" s="90"/>
      <c r="AB11" s="90"/>
      <c r="AC11" s="90"/>
      <c r="AD11" s="92"/>
    </row>
    <row r="21" spans="1:23" ht="52.8" customHeight="1" x14ac:dyDescent="0.3">
      <c r="P21" s="93"/>
    </row>
    <row r="22" spans="1:23" x14ac:dyDescent="0.3">
      <c r="P22" s="94"/>
    </row>
    <row r="23" spans="1:23" x14ac:dyDescent="0.3">
      <c r="P23" s="95"/>
    </row>
    <row r="27" spans="1:23" x14ac:dyDescent="0.3">
      <c r="A27" s="96" t="s">
        <v>90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</row>
    <row r="28" spans="1:23" x14ac:dyDescent="0.3">
      <c r="A28" t="s">
        <v>91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23" x14ac:dyDescent="0.3">
      <c r="A29" s="5" t="s">
        <v>92</v>
      </c>
      <c r="O29" s="45" t="s">
        <v>93</v>
      </c>
      <c r="P29" t="s">
        <v>94</v>
      </c>
    </row>
    <row r="30" spans="1:23" ht="100.2" customHeight="1" x14ac:dyDescent="0.3">
      <c r="C30" s="93" t="s">
        <v>95</v>
      </c>
      <c r="D30" s="93" t="s">
        <v>96</v>
      </c>
      <c r="E30" s="93" t="s">
        <v>97</v>
      </c>
      <c r="F30" s="93" t="s">
        <v>98</v>
      </c>
      <c r="G30" s="93" t="s">
        <v>99</v>
      </c>
      <c r="H30" s="93" t="s">
        <v>100</v>
      </c>
      <c r="I30" s="93" t="s">
        <v>101</v>
      </c>
      <c r="J30" s="93" t="s">
        <v>102</v>
      </c>
      <c r="K30" s="93" t="s">
        <v>103</v>
      </c>
      <c r="L30" s="93" t="s">
        <v>104</v>
      </c>
      <c r="M30" s="93" t="s">
        <v>105</v>
      </c>
      <c r="O30" s="45"/>
    </row>
    <row r="31" spans="1:23" ht="16.8" customHeight="1" x14ac:dyDescent="0.3">
      <c r="B31">
        <v>2007</v>
      </c>
      <c r="C31" s="97">
        <v>1.774861</v>
      </c>
      <c r="D31" s="97">
        <v>0.58749499999999999</v>
      </c>
      <c r="E31" s="97">
        <v>0.55555299999999996</v>
      </c>
      <c r="F31" s="97">
        <v>0.48961700000000002</v>
      </c>
      <c r="G31" s="97">
        <v>0.18785499999999999</v>
      </c>
      <c r="H31" s="97">
        <v>1.0588690000000001</v>
      </c>
      <c r="I31" s="97">
        <v>0.40085599999999999</v>
      </c>
      <c r="J31" s="97">
        <v>0.21321100000000001</v>
      </c>
      <c r="K31" s="97">
        <v>0.217998</v>
      </c>
      <c r="L31" s="97">
        <v>2.9537239999999998</v>
      </c>
      <c r="M31" s="97">
        <v>8.4400410000000008</v>
      </c>
      <c r="O31" s="45" t="s">
        <v>106</v>
      </c>
      <c r="P31" t="s">
        <v>107</v>
      </c>
    </row>
    <row r="32" spans="1:23" ht="15.6" customHeight="1" x14ac:dyDescent="0.3">
      <c r="B32">
        <v>2008</v>
      </c>
      <c r="C32" s="97">
        <v>1.8722920000000001</v>
      </c>
      <c r="D32" s="97">
        <v>0.53364999999999996</v>
      </c>
      <c r="E32" s="97">
        <v>0.54968300000000003</v>
      </c>
      <c r="F32" s="97">
        <v>0.49458600000000003</v>
      </c>
      <c r="G32" s="97">
        <v>0.189222</v>
      </c>
      <c r="H32" s="97">
        <v>1.039542</v>
      </c>
      <c r="I32" s="97">
        <v>0.40451999999999999</v>
      </c>
      <c r="J32" s="97">
        <v>0.225767</v>
      </c>
      <c r="K32" s="97">
        <v>0.237674</v>
      </c>
      <c r="L32" s="97">
        <v>3.0313310000000002</v>
      </c>
      <c r="M32" s="97">
        <v>8.5782679999999996</v>
      </c>
      <c r="O32" s="45" t="s">
        <v>108</v>
      </c>
    </row>
    <row r="33" spans="2:16" ht="15.6" customHeight="1" x14ac:dyDescent="0.3">
      <c r="B33">
        <v>2009</v>
      </c>
      <c r="C33" s="97">
        <v>1.924704</v>
      </c>
      <c r="D33" s="97">
        <v>0.53081100000000003</v>
      </c>
      <c r="E33" s="97">
        <v>0.56210400000000005</v>
      </c>
      <c r="F33" s="97">
        <v>0.50130799999999998</v>
      </c>
      <c r="G33" s="97">
        <v>0.19714799999999999</v>
      </c>
      <c r="H33" s="97">
        <v>1.0298780000000001</v>
      </c>
      <c r="I33" s="97">
        <v>0.397476</v>
      </c>
      <c r="J33" s="97">
        <v>0.23067499999999999</v>
      </c>
      <c r="K33" s="97">
        <v>0.249358</v>
      </c>
      <c r="L33" s="97">
        <v>2.7917320000000001</v>
      </c>
      <c r="M33" s="97">
        <v>8.4151939999999996</v>
      </c>
      <c r="O33" s="45" t="s">
        <v>108</v>
      </c>
    </row>
    <row r="34" spans="2:16" ht="15.6" customHeight="1" x14ac:dyDescent="0.3">
      <c r="O34" s="45"/>
    </row>
    <row r="35" spans="2:16" x14ac:dyDescent="0.3">
      <c r="B35">
        <v>2012</v>
      </c>
      <c r="C35" s="94">
        <v>1.77569</v>
      </c>
      <c r="D35" s="94">
        <v>0.61618099999999998</v>
      </c>
      <c r="E35" s="94">
        <v>0.63876599999999994</v>
      </c>
      <c r="F35" s="94">
        <v>0.51041400000000003</v>
      </c>
      <c r="G35" s="94">
        <v>0.22064400000000001</v>
      </c>
      <c r="H35" s="94">
        <v>0.92372399999999999</v>
      </c>
      <c r="I35" s="94">
        <v>0.379664</v>
      </c>
      <c r="J35" s="94">
        <v>0.115351</v>
      </c>
      <c r="K35" s="94">
        <v>0.217145</v>
      </c>
      <c r="L35" s="94">
        <v>2.821971</v>
      </c>
      <c r="M35" s="94">
        <v>8.2195499999999999</v>
      </c>
      <c r="O35" s="45"/>
    </row>
    <row r="36" spans="2:16" x14ac:dyDescent="0.3">
      <c r="B36">
        <v>2013</v>
      </c>
      <c r="C36" s="94">
        <v>2.1681530000000002</v>
      </c>
      <c r="D36" s="94">
        <v>0.52677799999999997</v>
      </c>
      <c r="E36" s="94">
        <v>0.64724499999999996</v>
      </c>
      <c r="F36" s="94">
        <v>0.51510599999999995</v>
      </c>
      <c r="G36" s="94">
        <v>0.224634</v>
      </c>
      <c r="H36" s="94">
        <v>0.90719700000000003</v>
      </c>
      <c r="I36" s="94">
        <v>0.37307800000000002</v>
      </c>
      <c r="J36" s="94">
        <v>0.106352</v>
      </c>
      <c r="K36" s="94">
        <v>0.21571199999999999</v>
      </c>
      <c r="L36" s="94">
        <v>3.0034909999999999</v>
      </c>
      <c r="M36" s="94">
        <v>8.6877460000000006</v>
      </c>
      <c r="O36" s="45" t="s">
        <v>109</v>
      </c>
      <c r="P36" t="s">
        <v>110</v>
      </c>
    </row>
    <row r="37" spans="2:16" x14ac:dyDescent="0.3">
      <c r="B37">
        <v>2014</v>
      </c>
      <c r="C37" s="94">
        <v>2.2376960000000001</v>
      </c>
      <c r="D37" s="94">
        <v>0.50951000000000002</v>
      </c>
      <c r="E37" s="94">
        <v>0.64452200000000004</v>
      </c>
      <c r="F37" s="94">
        <v>0.51341999999999999</v>
      </c>
      <c r="G37" s="94">
        <v>0.22551199999999999</v>
      </c>
      <c r="H37" s="94">
        <v>0.88708399999999998</v>
      </c>
      <c r="I37" s="94">
        <v>0.36624200000000001</v>
      </c>
      <c r="J37" s="94">
        <v>8.9351E-2</v>
      </c>
      <c r="K37" s="94">
        <v>0.216164</v>
      </c>
      <c r="L37" s="94">
        <v>3.2563650000000002</v>
      </c>
      <c r="M37" s="94">
        <v>8.9458669999999998</v>
      </c>
      <c r="N37" s="93"/>
      <c r="O37" s="45" t="s">
        <v>111</v>
      </c>
      <c r="P37" t="s">
        <v>112</v>
      </c>
    </row>
    <row r="38" spans="2:16" ht="15.6" customHeight="1" x14ac:dyDescent="0.3">
      <c r="B38">
        <v>2015</v>
      </c>
      <c r="C38" s="94">
        <v>2.0010159999999999</v>
      </c>
      <c r="D38" s="94">
        <v>0.565307</v>
      </c>
      <c r="E38" s="94">
        <v>0.31842999999999999</v>
      </c>
      <c r="F38" s="94">
        <v>0.52037299999999997</v>
      </c>
      <c r="G38" s="94">
        <v>0.39000499999999999</v>
      </c>
      <c r="H38" s="94">
        <v>0.52399899999999999</v>
      </c>
      <c r="I38" s="94">
        <v>0.63408900000000001</v>
      </c>
      <c r="J38" s="94">
        <v>0.365338</v>
      </c>
      <c r="K38" s="94">
        <v>0.22495999999999999</v>
      </c>
      <c r="L38" s="94">
        <v>3.125899</v>
      </c>
      <c r="M38" s="94">
        <v>8.669416</v>
      </c>
      <c r="O38" s="45" t="s">
        <v>113</v>
      </c>
      <c r="P38" t="s">
        <v>114</v>
      </c>
    </row>
    <row r="39" spans="2:16" x14ac:dyDescent="0.3">
      <c r="B39">
        <v>2016</v>
      </c>
      <c r="C39" s="94">
        <v>1.925343</v>
      </c>
      <c r="D39" s="94">
        <v>0.58754399999999996</v>
      </c>
      <c r="E39" s="94">
        <v>0.60916999999999999</v>
      </c>
      <c r="F39" s="94">
        <v>0.51815999999999995</v>
      </c>
      <c r="G39" s="94">
        <v>0.40183799999999997</v>
      </c>
      <c r="H39" s="94">
        <v>0.49841999999999997</v>
      </c>
      <c r="I39" s="94">
        <v>0.64019300000000001</v>
      </c>
      <c r="J39" s="94">
        <v>0.35252</v>
      </c>
      <c r="K39" s="94">
        <v>0.33381499999999997</v>
      </c>
      <c r="L39" s="94">
        <v>3.039234</v>
      </c>
      <c r="M39" s="94">
        <v>8.9062359999999998</v>
      </c>
      <c r="N39" s="93"/>
      <c r="O39" s="45" t="s">
        <v>108</v>
      </c>
    </row>
    <row r="40" spans="2:16" ht="15" customHeight="1" x14ac:dyDescent="0.3">
      <c r="B40">
        <v>2017</v>
      </c>
      <c r="C40" s="94">
        <v>1.9252659999999999</v>
      </c>
      <c r="D40" s="94">
        <v>0.51277300000000003</v>
      </c>
      <c r="E40" s="94">
        <v>0.61427600000000004</v>
      </c>
      <c r="F40" s="94">
        <v>0.51664399999999999</v>
      </c>
      <c r="G40" s="94">
        <v>0.40740300000000002</v>
      </c>
      <c r="H40" s="94">
        <v>0.48929099999999998</v>
      </c>
      <c r="I40" s="94">
        <v>0.64659599999999995</v>
      </c>
      <c r="J40" s="94">
        <v>0.34424700000000003</v>
      </c>
      <c r="K40" s="94">
        <v>0.35991899999999999</v>
      </c>
      <c r="L40" s="94">
        <v>3.1269179999999999</v>
      </c>
      <c r="M40" s="94">
        <v>8.9433319999999998</v>
      </c>
      <c r="O40" s="45" t="s">
        <v>115</v>
      </c>
      <c r="P40" t="s">
        <v>116</v>
      </c>
    </row>
    <row r="41" spans="2:16" x14ac:dyDescent="0.3">
      <c r="B41">
        <v>2018</v>
      </c>
      <c r="C41" s="94">
        <v>1.975306</v>
      </c>
      <c r="D41" s="94">
        <v>0.527868</v>
      </c>
      <c r="E41" s="94">
        <v>0.63310699999999998</v>
      </c>
      <c r="F41" s="94">
        <v>0.512235</v>
      </c>
      <c r="G41" s="94">
        <v>0.41071200000000002</v>
      </c>
      <c r="H41" s="94">
        <v>0.486483</v>
      </c>
      <c r="I41" s="94">
        <v>0.64602700000000002</v>
      </c>
      <c r="J41" s="94">
        <v>0.34392200000000001</v>
      </c>
      <c r="K41" s="94">
        <v>0.359788</v>
      </c>
      <c r="L41" s="94">
        <v>3.0122680000000002</v>
      </c>
      <c r="M41" s="94">
        <v>8.9077169999999999</v>
      </c>
      <c r="O41" s="45" t="s">
        <v>117</v>
      </c>
      <c r="P41" t="s">
        <v>118</v>
      </c>
    </row>
    <row r="42" spans="2:16" x14ac:dyDescent="0.3">
      <c r="B42">
        <v>2019</v>
      </c>
      <c r="C42" s="94">
        <v>2.2320519999999999</v>
      </c>
      <c r="D42" s="94">
        <v>0.55250200000000005</v>
      </c>
      <c r="E42" s="94">
        <v>0.64261299999999999</v>
      </c>
      <c r="F42" s="94">
        <v>0.51691399999999998</v>
      </c>
      <c r="G42" s="94">
        <v>0.42649399999999998</v>
      </c>
      <c r="H42" s="94">
        <v>0.48202800000000001</v>
      </c>
      <c r="I42" s="94">
        <v>0.65948899999999999</v>
      </c>
      <c r="J42" s="94">
        <v>0.33322000000000002</v>
      </c>
      <c r="K42" s="94">
        <v>0.41176299999999999</v>
      </c>
      <c r="L42" s="94">
        <v>3.0430359999999999</v>
      </c>
      <c r="M42" s="94">
        <v>9.3001090000000008</v>
      </c>
      <c r="O42" s="45" t="s">
        <v>119</v>
      </c>
    </row>
    <row r="43" spans="2:16" x14ac:dyDescent="0.3">
      <c r="B43">
        <v>2020</v>
      </c>
      <c r="C43" s="94">
        <v>2.1025079999999998</v>
      </c>
      <c r="D43" s="94">
        <v>0.55810899999999997</v>
      </c>
      <c r="E43" s="94">
        <v>0.64426899999999998</v>
      </c>
      <c r="F43" s="94">
        <v>0.50583699999999998</v>
      </c>
      <c r="G43" s="94">
        <v>0.42917699999999998</v>
      </c>
      <c r="H43" s="94">
        <v>0.53478400000000004</v>
      </c>
      <c r="I43" s="94">
        <v>0.65268000000000004</v>
      </c>
      <c r="J43" s="94">
        <v>0.33016099999999998</v>
      </c>
      <c r="K43" s="94">
        <v>0.435087</v>
      </c>
      <c r="L43" s="94">
        <v>2.498818</v>
      </c>
      <c r="M43" s="94">
        <v>8.6914289999999994</v>
      </c>
    </row>
    <row r="44" spans="2:16" x14ac:dyDescent="0.3">
      <c r="B44">
        <v>2021</v>
      </c>
      <c r="C44" s="94">
        <v>2.134185</v>
      </c>
      <c r="D44" s="94">
        <v>0.548149</v>
      </c>
      <c r="E44" s="94">
        <v>0.50243300000000002</v>
      </c>
      <c r="F44" s="94">
        <v>0.64322699999999999</v>
      </c>
      <c r="G44" s="94">
        <v>0.51833600000000002</v>
      </c>
      <c r="H44" s="94">
        <v>0.42874800000000002</v>
      </c>
      <c r="I44" s="94">
        <v>0.64944999999999997</v>
      </c>
      <c r="J44" s="94">
        <v>0.176791</v>
      </c>
      <c r="K44" s="94">
        <v>0.42910900000000002</v>
      </c>
      <c r="L44" s="94">
        <v>3.0333169999999998</v>
      </c>
      <c r="M44" s="94">
        <v>9.0637439999999998</v>
      </c>
    </row>
    <row r="45" spans="2:16" x14ac:dyDescent="0.3"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2:16" x14ac:dyDescent="0.3">
      <c r="D46" s="98">
        <f>D44-D31*1000</f>
        <v>-586.94685100000004</v>
      </c>
      <c r="H46" s="98">
        <f>H44-H31*1000</f>
        <v>-1058.4402520000001</v>
      </c>
    </row>
  </sheetData>
  <hyperlinks>
    <hyperlink ref="C2" r:id="rId1" xr:uid="{30030CD6-01D2-4CF5-A139-48F5190C49E1}"/>
    <hyperlink ref="B2" r:id="rId2" xr:uid="{7F751EF1-354C-40E3-9B92-90891EA7CABA}"/>
    <hyperlink ref="A29" r:id="rId3" location="/?id=5-AEO2022&amp;cases=ref2022&amp;sourcekey=0" xr:uid="{EC4F6537-CC91-4402-B5E6-901B2A550AD4}"/>
  </hyperlinks>
  <pageMargins left="0.7" right="0.7" top="0.75" bottom="0.75" header="0.3" footer="0.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69B44-9B09-40BB-B0C9-042F743D60B5}">
  <sheetPr>
    <tabColor theme="4" tint="0.79998168889431442"/>
  </sheetPr>
  <dimension ref="A1:R27"/>
  <sheetViews>
    <sheetView tabSelected="1" zoomScaleNormal="100" workbookViewId="0">
      <pane xSplit="1" topLeftCell="B1" activePane="topRight" state="frozen"/>
      <selection activeCell="R50" sqref="R50"/>
      <selection pane="topRight" activeCell="I23" sqref="I23"/>
    </sheetView>
  </sheetViews>
  <sheetFormatPr defaultColWidth="8.88671875" defaultRowHeight="14.4" x14ac:dyDescent="0.3"/>
  <cols>
    <col min="1" max="1" width="16.88671875" customWidth="1"/>
    <col min="2" max="2" width="16.44140625" customWidth="1"/>
    <col min="3" max="3" width="12.6640625" customWidth="1"/>
    <col min="5" max="5" width="18" customWidth="1"/>
    <col min="7" max="7" width="19.109375" customWidth="1"/>
    <col min="8" max="8" width="13.6640625" customWidth="1"/>
    <col min="12" max="12" width="17.6640625" customWidth="1"/>
    <col min="13" max="13" width="13.88671875" customWidth="1"/>
    <col min="18" max="18" width="20.33203125" customWidth="1"/>
  </cols>
  <sheetData>
    <row r="1" spans="1:16" x14ac:dyDescent="0.3">
      <c r="A1" s="42" t="s">
        <v>17</v>
      </c>
      <c r="B1" t="s">
        <v>437</v>
      </c>
    </row>
    <row r="2" spans="1:16" x14ac:dyDescent="0.3">
      <c r="A2" s="42" t="s">
        <v>19</v>
      </c>
      <c r="B2" s="5" t="s">
        <v>436</v>
      </c>
      <c r="C2" s="5"/>
      <c r="D2" s="134"/>
    </row>
    <row r="3" spans="1:16" x14ac:dyDescent="0.3">
      <c r="A3" s="42" t="s">
        <v>6</v>
      </c>
      <c r="B3" t="s">
        <v>435</v>
      </c>
    </row>
    <row r="5" spans="1:16" s="44" customFormat="1" ht="13.5" customHeight="1" x14ac:dyDescent="0.3">
      <c r="A5" s="43" t="s">
        <v>9</v>
      </c>
    </row>
    <row r="7" spans="1:16" s="351" customFormat="1" ht="35.25" customHeight="1" x14ac:dyDescent="0.3">
      <c r="A7" s="192"/>
      <c r="B7" s="192" t="s">
        <v>433</v>
      </c>
      <c r="C7" s="192" t="s">
        <v>432</v>
      </c>
      <c r="D7" s="192" t="s">
        <v>431</v>
      </c>
      <c r="E7" s="192" t="s">
        <v>434</v>
      </c>
      <c r="F7" s="192" t="s">
        <v>87</v>
      </c>
      <c r="G7" s="192" t="s">
        <v>433</v>
      </c>
      <c r="H7" s="192" t="s">
        <v>432</v>
      </c>
      <c r="I7" s="192" t="s">
        <v>431</v>
      </c>
      <c r="J7" s="192" t="s">
        <v>430</v>
      </c>
      <c r="K7" s="192" t="s">
        <v>87</v>
      </c>
      <c r="L7" s="192" t="s">
        <v>433</v>
      </c>
      <c r="M7" s="192" t="s">
        <v>432</v>
      </c>
      <c r="N7" s="192" t="s">
        <v>431</v>
      </c>
      <c r="O7" s="192" t="s">
        <v>430</v>
      </c>
      <c r="P7" s="192" t="s">
        <v>87</v>
      </c>
    </row>
    <row r="8" spans="1:16" s="351" customFormat="1" x14ac:dyDescent="0.3">
      <c r="A8" s="192"/>
      <c r="B8" s="192">
        <v>2001</v>
      </c>
      <c r="C8" s="192">
        <v>2001</v>
      </c>
      <c r="D8" s="192">
        <v>2001</v>
      </c>
      <c r="E8" s="192">
        <v>2001</v>
      </c>
      <c r="F8" s="192">
        <v>2001</v>
      </c>
      <c r="G8" s="192">
        <v>2010</v>
      </c>
      <c r="H8" s="192">
        <v>2010</v>
      </c>
      <c r="I8" s="192">
        <v>2010</v>
      </c>
      <c r="J8" s="192">
        <v>2010</v>
      </c>
      <c r="K8" s="192">
        <v>2010</v>
      </c>
      <c r="L8" s="192">
        <v>2015</v>
      </c>
      <c r="M8" s="192">
        <v>2015</v>
      </c>
      <c r="N8" s="192">
        <v>2015</v>
      </c>
      <c r="O8" s="192">
        <v>2015</v>
      </c>
      <c r="P8" s="192">
        <v>2015</v>
      </c>
    </row>
    <row r="9" spans="1:16" s="351" customFormat="1" ht="29.4" thickBot="1" x14ac:dyDescent="0.35">
      <c r="A9" s="192"/>
      <c r="B9" s="361" t="s">
        <v>429</v>
      </c>
      <c r="C9" s="361" t="s">
        <v>429</v>
      </c>
      <c r="D9" s="361" t="s">
        <v>429</v>
      </c>
      <c r="E9" s="361" t="s">
        <v>429</v>
      </c>
      <c r="F9" s="361" t="s">
        <v>429</v>
      </c>
      <c r="G9" s="361" t="s">
        <v>429</v>
      </c>
      <c r="H9" s="361" t="s">
        <v>429</v>
      </c>
      <c r="I9" s="361" t="s">
        <v>429</v>
      </c>
      <c r="J9" s="361" t="s">
        <v>429</v>
      </c>
      <c r="K9" s="361" t="s">
        <v>429</v>
      </c>
      <c r="L9" s="361" t="s">
        <v>429</v>
      </c>
      <c r="M9" s="361" t="s">
        <v>429</v>
      </c>
      <c r="N9" s="361" t="s">
        <v>429</v>
      </c>
      <c r="O9" s="361" t="s">
        <v>429</v>
      </c>
      <c r="P9" s="361" t="s">
        <v>429</v>
      </c>
    </row>
    <row r="10" spans="1:16" s="351" customFormat="1" x14ac:dyDescent="0.3">
      <c r="A10" s="192" t="s">
        <v>428</v>
      </c>
      <c r="B10" s="360">
        <v>187.6</v>
      </c>
      <c r="C10" s="359">
        <v>19.899999999999999</v>
      </c>
      <c r="D10" s="359">
        <v>0.7</v>
      </c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8"/>
    </row>
    <row r="11" spans="1:16" s="351" customFormat="1" x14ac:dyDescent="0.3">
      <c r="A11" s="192" t="s">
        <v>427</v>
      </c>
      <c r="B11" s="357"/>
      <c r="C11" s="356"/>
      <c r="D11" s="356"/>
      <c r="E11" s="356"/>
      <c r="F11" s="356"/>
      <c r="G11" s="356">
        <f>136.029447164782+12.0129961918064</f>
        <v>148.04244335658839</v>
      </c>
      <c r="H11" s="356">
        <f>15.0221879648165+9.93859265927861</f>
        <v>24.960780624095108</v>
      </c>
      <c r="I11" s="356">
        <v>0.19619554720944235</v>
      </c>
      <c r="J11" s="356"/>
      <c r="K11" s="356">
        <v>1.3016828661611115</v>
      </c>
      <c r="L11" s="356"/>
      <c r="M11" s="356"/>
      <c r="N11" s="356"/>
      <c r="O11" s="356"/>
      <c r="P11" s="355"/>
    </row>
    <row r="12" spans="1:16" s="351" customFormat="1" x14ac:dyDescent="0.3">
      <c r="A12" s="192" t="s">
        <v>426</v>
      </c>
      <c r="B12" s="357"/>
      <c r="C12" s="356"/>
      <c r="D12" s="356"/>
      <c r="E12" s="356"/>
      <c r="F12" s="356"/>
      <c r="G12" s="356"/>
      <c r="H12" s="356"/>
      <c r="I12" s="356"/>
      <c r="J12" s="356"/>
      <c r="K12" s="356"/>
      <c r="L12" s="356">
        <f>63.1+42.41</f>
        <v>105.50999999999999</v>
      </c>
      <c r="M12" s="356">
        <f>26.17+13.64</f>
        <v>39.81</v>
      </c>
      <c r="N12" s="356">
        <v>0.16</v>
      </c>
      <c r="O12" s="356">
        <v>2.79</v>
      </c>
      <c r="P12" s="355">
        <v>0.79</v>
      </c>
    </row>
    <row r="13" spans="1:16" s="351" customFormat="1" x14ac:dyDescent="0.3">
      <c r="A13" s="192"/>
      <c r="B13" s="357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5"/>
    </row>
    <row r="14" spans="1:16" s="351" customFormat="1" x14ac:dyDescent="0.3">
      <c r="A14" s="192" t="s">
        <v>425</v>
      </c>
      <c r="B14" s="357">
        <v>124.5</v>
      </c>
      <c r="C14" s="356">
        <v>220.1</v>
      </c>
      <c r="D14" s="356">
        <v>46.2</v>
      </c>
      <c r="E14" s="356">
        <v>0.1</v>
      </c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5"/>
    </row>
    <row r="15" spans="1:16" s="351" customFormat="1" x14ac:dyDescent="0.3">
      <c r="A15" s="192" t="s">
        <v>424</v>
      </c>
      <c r="B15" s="357"/>
      <c r="C15" s="356"/>
      <c r="D15" s="356"/>
      <c r="E15" s="356"/>
      <c r="F15" s="356"/>
      <c r="G15" s="356">
        <f>15.4063107044548+14.6779820368716</f>
        <v>30.084292741326401</v>
      </c>
      <c r="H15" s="356">
        <f>15.9491451228045+250.31502355762</f>
        <v>266.26416868042452</v>
      </c>
      <c r="I15" s="356">
        <v>49.428693489708273</v>
      </c>
      <c r="J15" s="356"/>
      <c r="K15" s="356">
        <v>3.2878496838994318</v>
      </c>
      <c r="L15" s="356"/>
      <c r="M15" s="356"/>
      <c r="N15" s="356"/>
      <c r="O15" s="356"/>
      <c r="P15" s="355"/>
    </row>
    <row r="16" spans="1:16" s="351" customFormat="1" x14ac:dyDescent="0.3">
      <c r="A16" s="192" t="s">
        <v>423</v>
      </c>
      <c r="B16" s="357"/>
      <c r="C16" s="356"/>
      <c r="D16" s="356"/>
      <c r="E16" s="356"/>
      <c r="F16" s="356"/>
      <c r="G16" s="356"/>
      <c r="H16" s="356"/>
      <c r="I16" s="356"/>
      <c r="J16" s="356"/>
      <c r="K16" s="356"/>
      <c r="L16" s="356">
        <f>6.91+3.45</f>
        <v>10.36</v>
      </c>
      <c r="M16" s="356">
        <f>17.33+162.46</f>
        <v>179.79000000000002</v>
      </c>
      <c r="N16" s="356">
        <v>31.28</v>
      </c>
      <c r="O16" s="356">
        <v>15.41</v>
      </c>
      <c r="P16" s="355">
        <v>0.28000000000000003</v>
      </c>
    </row>
    <row r="17" spans="1:18" s="351" customFormat="1" x14ac:dyDescent="0.3">
      <c r="A17" s="192"/>
      <c r="B17" s="357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5"/>
    </row>
    <row r="18" spans="1:18" s="351" customFormat="1" x14ac:dyDescent="0.3">
      <c r="A18" s="192" t="s">
        <v>422</v>
      </c>
      <c r="B18" s="357">
        <v>2.6</v>
      </c>
      <c r="C18" s="356">
        <v>72.3</v>
      </c>
      <c r="D18" s="356">
        <v>33</v>
      </c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5"/>
    </row>
    <row r="19" spans="1:18" s="351" customFormat="1" x14ac:dyDescent="0.3">
      <c r="A19" s="192" t="s">
        <v>421</v>
      </c>
      <c r="B19" s="357"/>
      <c r="C19" s="356"/>
      <c r="D19" s="356"/>
      <c r="E19" s="356"/>
      <c r="F19" s="356"/>
      <c r="G19" s="356">
        <f>0.0855757688480495+0.0206621640301366</f>
        <v>0.1062379328781861</v>
      </c>
      <c r="H19" s="356">
        <f>0.0598503781006214+23.191239831916</f>
        <v>23.251090210016621</v>
      </c>
      <c r="I19" s="356">
        <v>34.871170292907898</v>
      </c>
      <c r="J19" s="356"/>
      <c r="K19" s="356">
        <v>5.2468097592164122E-2</v>
      </c>
      <c r="L19" s="356"/>
      <c r="M19" s="356"/>
      <c r="N19" s="356"/>
      <c r="O19" s="356"/>
      <c r="P19" s="355"/>
    </row>
    <row r="20" spans="1:18" s="351" customFormat="1" x14ac:dyDescent="0.3">
      <c r="A20" s="192" t="s">
        <v>420</v>
      </c>
      <c r="B20" s="357"/>
      <c r="C20" s="356"/>
      <c r="D20" s="356"/>
      <c r="E20" s="356"/>
      <c r="F20" s="356"/>
      <c r="G20" s="356"/>
      <c r="H20" s="356"/>
      <c r="I20" s="356"/>
      <c r="J20" s="356"/>
      <c r="K20" s="356"/>
      <c r="L20" s="356">
        <f>0.01+0.01</f>
        <v>0.02</v>
      </c>
      <c r="M20" s="356">
        <f>0.05+28.75</f>
        <v>28.8</v>
      </c>
      <c r="N20" s="356">
        <v>22.89</v>
      </c>
      <c r="O20" s="356">
        <v>0.78</v>
      </c>
      <c r="P20" s="355">
        <v>0.08</v>
      </c>
    </row>
    <row r="21" spans="1:18" s="351" customFormat="1" x14ac:dyDescent="0.3">
      <c r="A21" s="192"/>
      <c r="B21" s="357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5"/>
    </row>
    <row r="22" spans="1:18" s="351" customFormat="1" x14ac:dyDescent="0.3">
      <c r="A22" s="192" t="s">
        <v>419</v>
      </c>
      <c r="B22" s="357">
        <v>6.5</v>
      </c>
      <c r="C22" s="356">
        <v>1.1000000000000001</v>
      </c>
      <c r="D22" s="356">
        <v>50.2</v>
      </c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5"/>
    </row>
    <row r="23" spans="1:18" s="351" customFormat="1" x14ac:dyDescent="0.3">
      <c r="A23" s="192" t="s">
        <v>418</v>
      </c>
      <c r="B23" s="357"/>
      <c r="C23" s="356"/>
      <c r="D23" s="356"/>
      <c r="E23" s="356"/>
      <c r="F23" s="356"/>
      <c r="G23" s="356">
        <f>4.13693534874063+1.40723024768401</f>
        <v>5.5441655964246408</v>
      </c>
      <c r="H23" s="356">
        <f>0.861024162221497+10.1301553688817</f>
        <v>10.991179531103198</v>
      </c>
      <c r="I23" s="356">
        <v>98.116460028210753</v>
      </c>
      <c r="J23" s="356"/>
      <c r="K23" s="356">
        <v>3.047533180498764</v>
      </c>
      <c r="L23" s="356"/>
      <c r="M23" s="356"/>
      <c r="N23" s="356"/>
      <c r="O23" s="356"/>
      <c r="P23" s="355"/>
    </row>
    <row r="24" spans="1:18" s="351" customFormat="1" ht="15" thickBot="1" x14ac:dyDescent="0.35">
      <c r="A24" s="192" t="s">
        <v>417</v>
      </c>
      <c r="B24" s="354"/>
      <c r="C24" s="353"/>
      <c r="D24" s="353"/>
      <c r="E24" s="353"/>
      <c r="F24" s="353"/>
      <c r="G24" s="353"/>
      <c r="H24" s="353"/>
      <c r="I24" s="353"/>
      <c r="J24" s="353"/>
      <c r="K24" s="353"/>
      <c r="L24" s="353">
        <f>3.24+3.09</f>
        <v>6.33</v>
      </c>
      <c r="M24" s="353">
        <f>0.91+7.41</f>
        <v>8.32</v>
      </c>
      <c r="N24" s="353">
        <v>162.19</v>
      </c>
      <c r="O24" s="353">
        <v>18.98</v>
      </c>
      <c r="P24" s="352">
        <v>6.42</v>
      </c>
    </row>
    <row r="25" spans="1:18" x14ac:dyDescent="0.3">
      <c r="P25" s="350"/>
    </row>
    <row r="27" spans="1:18" x14ac:dyDescent="0.3">
      <c r="R27" s="349"/>
    </row>
  </sheetData>
  <hyperlinks>
    <hyperlink ref="B2" r:id="rId1" xr:uid="{A0D31622-2E38-45FB-8F33-80AC534EF8D5}"/>
  </hyperlinks>
  <pageMargins left="0.7" right="0.7" top="0.75" bottom="0.75" header="0.3" footer="0.3"/>
  <pageSetup orientation="portrait" horizontalDpi="1200" verticalDpi="12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6FDCD-601D-4820-ACBB-EB7B8F5946C5}">
  <sheetPr>
    <tabColor theme="4" tint="0.79998168889431442"/>
  </sheetPr>
  <dimension ref="A1:L35"/>
  <sheetViews>
    <sheetView zoomScale="90" zoomScaleNormal="90" workbookViewId="0">
      <selection activeCell="S21" sqref="S21"/>
    </sheetView>
  </sheetViews>
  <sheetFormatPr defaultRowHeight="14.4" x14ac:dyDescent="0.3"/>
  <cols>
    <col min="1" max="1" width="16.21875" customWidth="1"/>
  </cols>
  <sheetData>
    <row r="1" spans="1:12" x14ac:dyDescent="0.3">
      <c r="A1" s="45"/>
    </row>
    <row r="2" spans="1:12" x14ac:dyDescent="0.3">
      <c r="A2" s="45" t="s">
        <v>17</v>
      </c>
      <c r="B2" t="s">
        <v>120</v>
      </c>
    </row>
    <row r="3" spans="1:12" x14ac:dyDescent="0.3">
      <c r="A3" s="45" t="s">
        <v>19</v>
      </c>
      <c r="B3" s="5" t="s">
        <v>411</v>
      </c>
    </row>
    <row r="4" spans="1:12" x14ac:dyDescent="0.3">
      <c r="A4" s="99" t="s">
        <v>121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33" spans="1:12" x14ac:dyDescent="0.3">
      <c r="A33" s="45" t="s">
        <v>17</v>
      </c>
      <c r="B33" t="s">
        <v>120</v>
      </c>
    </row>
    <row r="34" spans="1:12" x14ac:dyDescent="0.3">
      <c r="A34" s="45" t="s">
        <v>19</v>
      </c>
      <c r="B34" s="5" t="s">
        <v>122</v>
      </c>
    </row>
    <row r="35" spans="1:12" x14ac:dyDescent="0.3">
      <c r="A35" s="99" t="s">
        <v>121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</sheetData>
  <hyperlinks>
    <hyperlink ref="B34" r:id="rId1" xr:uid="{2788FDAF-08A1-4990-98D7-3C972FC5CDCD}"/>
    <hyperlink ref="B3" r:id="rId2" xr:uid="{5AC30343-3019-4AB6-ACAC-24C44B0440E5}"/>
  </hyperlinks>
  <pageMargins left="0.7" right="0.7" top="0.75" bottom="0.75" header="0.3" footer="0.3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AA24064C30AA45B6B8CB0BF2DFA03E" ma:contentTypeVersion="13" ma:contentTypeDescription="Create a new document." ma:contentTypeScope="" ma:versionID="ba47033b39becd34237b81243e8e7bca">
  <xsd:schema xmlns:xsd="http://www.w3.org/2001/XMLSchema" xmlns:xs="http://www.w3.org/2001/XMLSchema" xmlns:p="http://schemas.microsoft.com/office/2006/metadata/properties" xmlns:ns2="4ada840d-dde7-41e1-b4d4-c0159dd39ec2" xmlns:ns3="ba461fcd-f49d-4345-baa7-385c59177dba" targetNamespace="http://schemas.microsoft.com/office/2006/metadata/properties" ma:root="true" ma:fieldsID="cdd35e28ad30dd884490e7669bbd4d12" ns2:_="" ns3:_="">
    <xsd:import namespace="4ada840d-dde7-41e1-b4d4-c0159dd39ec2"/>
    <xsd:import namespace="ba461fcd-f49d-4345-baa7-385c59177d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a840d-dde7-41e1-b4d4-c0159dd39e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16a9fad-b3a2-484b-ba1d-0028cce749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61fcd-f49d-4345-baa7-385c59177db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e522374-9cfe-4aca-bcec-7877d12047a4}" ma:internalName="TaxCatchAll" ma:showField="CatchAllData" ma:web="ba461fcd-f49d-4345-baa7-385c59177d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461fcd-f49d-4345-baa7-385c59177dba" xsi:nil="true"/>
    <lcf76f155ced4ddcb4097134ff3c332f xmlns="4ada840d-dde7-41e1-b4d4-c0159dd39ec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9E4CCE8-52E4-45AF-B8CB-EA9DF020A3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8F8E10-16BD-4B9F-A925-AE9B75E882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da840d-dde7-41e1-b4d4-c0159dd39ec2"/>
    <ds:schemaRef ds:uri="ba461fcd-f49d-4345-baa7-385c59177d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33E7EA-FCE7-4FDB-8081-285A9CB89A76}">
  <ds:schemaRefs>
    <ds:schemaRef ds:uri="http://schemas.microsoft.com/office/2006/metadata/properties"/>
    <ds:schemaRef ds:uri="http://schemas.microsoft.com/office/infopath/2007/PartnerControls"/>
    <ds:schemaRef ds:uri="ba461fcd-f49d-4345-baa7-385c59177dba"/>
    <ds:schemaRef ds:uri="4ada840d-dde7-41e1-b4d4-c0159dd39ec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23 Household Cost Reduction</vt:lpstr>
      <vt:lpstr>24 Appliance EE Improvements</vt:lpstr>
      <vt:lpstr>25 Elec. savings appliance</vt:lpstr>
      <vt:lpstr>25 Gas savings appliance</vt:lpstr>
      <vt:lpstr>26 Market Impact ENERGY STAR</vt:lpstr>
      <vt:lpstr>27 Commercial Energy Intensity </vt:lpstr>
      <vt:lpstr>27 Consumption by End Use</vt:lpstr>
      <vt:lpstr>28 Lighting Consumption</vt:lpstr>
      <vt:lpstr>29 LED Sales after 2015 </vt:lpstr>
      <vt:lpstr>30 Benchmark or dicslos</vt:lpstr>
      <vt:lpstr>30 ES Commercial Benchmarking</vt:lpstr>
      <vt:lpstr>31 Ratings by HERS RESNET</vt:lpstr>
      <vt:lpstr>31 ES Certified Homes</vt:lpstr>
      <vt:lpstr>32 Home Performance ES</vt:lpstr>
      <vt:lpstr>33 ES Commercial Buildings</vt:lpstr>
      <vt:lpstr>33 LEED Commercial Buildings</vt:lpstr>
      <vt:lpstr>34 Model Building Energy Codes</vt:lpstr>
      <vt:lpstr>35 ZNE Residential</vt:lpstr>
      <vt:lpstr>35 ZNE Commercial</vt:lpstr>
      <vt:lpstr>36 Performance Standards</vt:lpstr>
      <vt:lpstr>37 Smart Buildings</vt:lpstr>
      <vt:lpstr>38 State Appliance Efficiency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Bell-Pasht</dc:creator>
  <cp:lastModifiedBy>Aimee Bell-Pasht</cp:lastModifiedBy>
  <dcterms:created xsi:type="dcterms:W3CDTF">2022-11-22T21:05:59Z</dcterms:created>
  <dcterms:modified xsi:type="dcterms:W3CDTF">2022-12-22T21:08:22Z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0x010100F3AA24064C30AA45B6B8CB0BF2DFA03E</vt:lpwstr>
  </property>
  <property fmtid="{D5CDD505-2E9C-101B-9397-08002B2CF9AE}" pid="3" name="MediaServiceImageTags">
    <vt:lpwstr/>
  </property>
</Properties>
</file>