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rategic Initiatives\EE Market Report\Data\Mikelann Sheets\For Downloading\"/>
    </mc:Choice>
  </mc:AlternateContent>
  <xr:revisionPtr revIDLastSave="0" documentId="13_ncr:1_{93B886CA-EF97-4739-82A0-18AADCA4EB8F}" xr6:coauthVersionLast="44" xr6:coauthVersionMax="44" xr10:uidLastSave="{00000000-0000-0000-0000-000000000000}"/>
  <bookViews>
    <workbookView xWindow="390" yWindow="420" windowWidth="21615" windowHeight="11235" firstSheet="3" activeTab="9" xr2:uid="{86735479-4FE6-4432-8693-8D29B76E5EE5}"/>
  </bookViews>
  <sheets>
    <sheet name="Res. Energy Use" sheetId="2" r:id="rId1"/>
    <sheet name="Eff. Res. Equip." sheetId="3" r:id="rId2"/>
    <sheet name="Fed. App. Standards Sav." sheetId="4" r:id="rId3"/>
    <sheet name="Clothes Washers" sheetId="20" r:id="rId4"/>
    <sheet name="Refrigerator Calc" sheetId="22" r:id="rId5"/>
    <sheet name="Comm. Energy Intensity" sheetId="6" r:id="rId6"/>
    <sheet name="Comm. Total Energy" sheetId="23" r:id="rId7"/>
    <sheet name="Lighting Consumption" sheetId="7" r:id="rId8"/>
    <sheet name="Comm. Benchmarking Reqmts." sheetId="10" r:id="rId9"/>
    <sheet name="Portfolio Mgr. Benchmarking" sheetId="24" r:id="rId10"/>
    <sheet name="New HERS &amp; HES" sheetId="11" r:id="rId11"/>
    <sheet name="ENERGY STAR Homes" sheetId="25" r:id="rId12"/>
    <sheet name="ENERGY STAR Floor Area" sheetId="12" r:id="rId13"/>
    <sheet name="LEED Floor Area" sheetId="13" r:id="rId14"/>
    <sheet name="Model Code Sav." sheetId="17" r:id="rId15"/>
    <sheet name="Res. ZNE Buildings" sheetId="26" r:id="rId16"/>
    <sheet name="Comm. ZNE Buildings" sheetId="15" r:id="rId17"/>
    <sheet name="Smart Buildings" sheetId="18" r:id="rId18"/>
    <sheet name="State Eff Stds" sheetId="27" r:id="rId19"/>
  </sheets>
  <externalReferences>
    <externalReference r:id="rId20"/>
    <externalReference r:id="rId21"/>
    <externalReference r:id="rId22"/>
    <externalReference r:id="rId23"/>
  </externalReferences>
  <definedNames>
    <definedName name="_ednref1" localSheetId="12">'ENERGY STAR Floor Area'!#REF!</definedName>
    <definedName name="_ednref2" localSheetId="12">'ENERGY STAR Floor Area'!#REF!</definedName>
    <definedName name="delete">[1]EERSChart!$V$1:$AA$56</definedName>
    <definedName name="delete2">[1]EERSChart!$B$1:$F$56</definedName>
    <definedName name="EERS2016" localSheetId="8">[1]EERSChart!$V$1:$AA$56</definedName>
    <definedName name="EERS2016" localSheetId="16">[1]EERSChart!$V$1:$AA$56</definedName>
    <definedName name="EERS2016" localSheetId="1">[1]EERSChart!$V$1:$AA$56</definedName>
    <definedName name="EERS2016" localSheetId="11">[1]EERSChart!$V$1:$AA$56</definedName>
    <definedName name="EERS2016" localSheetId="2">[1]EERSChart!$V$1:$AA$56</definedName>
    <definedName name="EERS2016" localSheetId="7">[1]EERSChart!$V$1:$AA$56</definedName>
    <definedName name="EERS2016" localSheetId="14">[1]EERSChart!$V$1:$AA$56</definedName>
    <definedName name="EERS2016" localSheetId="10">[1]EERSChart!$V$1:$AA$56</definedName>
    <definedName name="EERS2016" localSheetId="9">[1]EERSChart!$V$1:$AA$56</definedName>
    <definedName name="EERS2016" localSheetId="0">[1]EERSChart!$V$1:$AA$56</definedName>
    <definedName name="EERS2016" localSheetId="15">[1]EERSChart!$V$1:$AA$56</definedName>
    <definedName name="EERS2016">[2]EERSChart!$V$1:$AA$56</definedName>
    <definedName name="EERS2018" localSheetId="8">[1]EERSChart!$B$1:$F$56</definedName>
    <definedName name="EERS2018" localSheetId="16">[1]EERSChart!$B$1:$F$56</definedName>
    <definedName name="EERS2018" localSheetId="1">[1]EERSChart!$B$1:$F$56</definedName>
    <definedName name="EERS2018" localSheetId="11">[1]EERSChart!$B$1:$F$56</definedName>
    <definedName name="EERS2018" localSheetId="2">[1]EERSChart!$B$1:$F$56</definedName>
    <definedName name="EERS2018" localSheetId="7">[1]EERSChart!$B$1:$F$56</definedName>
    <definedName name="EERS2018" localSheetId="14">[1]EERSChart!$B$1:$F$56</definedName>
    <definedName name="EERS2018" localSheetId="10">[1]EERSChart!$B$1:$F$56</definedName>
    <definedName name="EERS2018" localSheetId="9">[1]EERSChart!$B$1:$F$56</definedName>
    <definedName name="EERS2018" localSheetId="0">[1]EERSChart!$B$1:$F$56</definedName>
    <definedName name="EERS2018" localSheetId="15">[1]EERSChart!$B$1:$F$56</definedName>
    <definedName name="EERS2018">[2]EERSChart!$B$1:$F$56</definedName>
    <definedName name="savings2013" localSheetId="8">[3]Savings!$A$4:$M$55</definedName>
    <definedName name="savings2013" localSheetId="16">[3]Savings!$A$4:$M$55</definedName>
    <definedName name="savings2013" localSheetId="1">[3]Savings!$A$4:$M$55</definedName>
    <definedName name="savings2013" localSheetId="11">[3]Savings!$A$4:$M$55</definedName>
    <definedName name="savings2013" localSheetId="2">[3]Savings!$A$4:$M$55</definedName>
    <definedName name="savings2013" localSheetId="7">[3]Savings!$A$4:$M$55</definedName>
    <definedName name="savings2013" localSheetId="14">[3]Savings!$A$4:$M$55</definedName>
    <definedName name="savings2013" localSheetId="10">[3]Savings!$A$4:$M$55</definedName>
    <definedName name="savings2013" localSheetId="9">[3]Savings!$A$4:$M$55</definedName>
    <definedName name="savings2013" localSheetId="0">[3]Savings!$A$4:$M$55</definedName>
    <definedName name="savings2013" localSheetId="15">[3]Savings!$A$4:$M$55</definedName>
    <definedName name="savings2013">[4]Savings!$A$4:$M$55</definedName>
    <definedName name="Savings2017">[2]SAVINGS!$A$1:$AX$60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6" l="1"/>
  <c r="D10" i="26"/>
  <c r="C25" i="25"/>
  <c r="C24" i="25"/>
  <c r="C23" i="25"/>
  <c r="C20" i="25"/>
  <c r="G8" i="25"/>
  <c r="G9" i="25" s="1"/>
  <c r="G10" i="25" s="1"/>
  <c r="G11" i="25" s="1"/>
  <c r="G12" i="25" s="1"/>
  <c r="G13" i="25" s="1"/>
  <c r="G14" i="25" s="1"/>
  <c r="G15" i="25" s="1"/>
  <c r="G16" i="25" s="1"/>
  <c r="G17" i="25" s="1"/>
  <c r="G18" i="25" s="1"/>
  <c r="G19" i="25" s="1"/>
  <c r="G20" i="25" s="1"/>
  <c r="G21" i="25" s="1"/>
  <c r="G22" i="25" l="1"/>
  <c r="AA24" i="10"/>
  <c r="G23" i="25" l="1"/>
  <c r="D30" i="6"/>
  <c r="M10" i="23"/>
  <c r="M9" i="23"/>
  <c r="G24" i="25" l="1"/>
  <c r="G25" i="25" l="1"/>
  <c r="G11" i="7"/>
  <c r="H11" i="7"/>
  <c r="L12" i="7"/>
  <c r="M12" i="7"/>
  <c r="G15" i="7"/>
  <c r="H15" i="7"/>
  <c r="L16" i="7"/>
  <c r="M16" i="7"/>
  <c r="G19" i="7"/>
  <c r="H19" i="7"/>
  <c r="L20" i="7"/>
  <c r="M20" i="7"/>
  <c r="G23" i="7"/>
  <c r="H23" i="7"/>
  <c r="L24" i="7"/>
  <c r="M24" i="7"/>
  <c r="D10" i="6"/>
  <c r="C11" i="6"/>
  <c r="D11" i="6" s="1"/>
  <c r="D14" i="6"/>
  <c r="C15" i="6"/>
  <c r="D15" i="6" s="1"/>
  <c r="D18" i="6"/>
  <c r="C19" i="6"/>
  <c r="D19" i="6" s="1"/>
  <c r="D27" i="6"/>
  <c r="D31" i="6"/>
  <c r="D32" i="6"/>
  <c r="D33" i="6"/>
  <c r="F49" i="3"/>
  <c r="C53" i="3"/>
  <c r="I53" i="3"/>
  <c r="C54" i="3"/>
  <c r="I54" i="3"/>
  <c r="C55" i="3"/>
  <c r="I55" i="3"/>
  <c r="C56" i="3"/>
  <c r="I56" i="3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G26" i="25" l="1"/>
  <c r="C20" i="6"/>
  <c r="C21" i="6" s="1"/>
  <c r="D21" i="6" s="1"/>
  <c r="C12" i="6"/>
  <c r="D12" i="6" s="1"/>
  <c r="C16" i="6"/>
  <c r="C28" i="6"/>
  <c r="D28" i="6" s="1"/>
  <c r="G27" i="25" l="1"/>
  <c r="C13" i="6"/>
  <c r="D13" i="6" s="1"/>
  <c r="C22" i="6"/>
  <c r="D22" i="6" s="1"/>
  <c r="D20" i="6"/>
  <c r="C29" i="6"/>
  <c r="D29" i="6" s="1"/>
  <c r="C17" i="6"/>
  <c r="D17" i="6" s="1"/>
  <c r="D16" i="6"/>
  <c r="G28" i="25" l="1"/>
  <c r="C23" i="6"/>
  <c r="C24" i="6" s="1"/>
  <c r="G29" i="25" l="1"/>
  <c r="D23" i="6"/>
  <c r="C25" i="6"/>
  <c r="D24" i="6"/>
  <c r="G30" i="25" l="1"/>
  <c r="D25" i="6"/>
  <c r="C26" i="6"/>
  <c r="D26" i="6" s="1"/>
  <c r="G31" i="25" l="1"/>
  <c r="G32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Leybourn, Steve</author>
  </authors>
  <commentList>
    <comment ref="E67" authorId="0" shapeId="0" xr:uid="{CF79D35A-EBEA-4D01-B0D1-2A5540CB7D5F}">
      <text>
        <r>
          <rPr>
            <b/>
            <sz val="9"/>
            <color indexed="81"/>
            <rFont val="Tahoma"/>
            <family val="2"/>
          </rPr>
          <t>Leybourn, Steve:</t>
        </r>
        <r>
          <rPr>
            <sz val="9"/>
            <color indexed="81"/>
            <rFont val="Tahoma"/>
            <family val="2"/>
          </rPr>
          <t xml:space="preserve">
ENERGY STAR Assumption</t>
        </r>
      </text>
    </comment>
  </commentList>
</comments>
</file>

<file path=xl/sharedStrings.xml><?xml version="1.0" encoding="utf-8"?>
<sst xmlns="http://schemas.openxmlformats.org/spreadsheetml/2006/main" count="398" uniqueCount="273">
  <si>
    <t>Water heating</t>
  </si>
  <si>
    <t>Space heating</t>
  </si>
  <si>
    <t>Cooking</t>
  </si>
  <si>
    <t>https://www.census.gov/data/tables/time-series/demo/families/households.html</t>
  </si>
  <si>
    <t xml:space="preserve"> (mmBtu)</t>
  </si>
  <si>
    <t xml:space="preserve"> (thousands)</t>
  </si>
  <si>
    <t>(Trillion Btu)</t>
  </si>
  <si>
    <t>Energy use per household</t>
  </si>
  <si>
    <t>Number of households</t>
  </si>
  <si>
    <t>Total Energy Consumed by the Residential Sector</t>
  </si>
  <si>
    <t>Annual Total</t>
  </si>
  <si>
    <t>Year</t>
  </si>
  <si>
    <t>kWh/cycle</t>
  </si>
  <si>
    <t>AFUE</t>
  </si>
  <si>
    <t>(SEER)</t>
  </si>
  <si>
    <t>kWh</t>
  </si>
  <si>
    <t>Clothes Washers</t>
  </si>
  <si>
    <t>Gas Furnace</t>
  </si>
  <si>
    <t>Central AC + HP</t>
  </si>
  <si>
    <t>Refrigerators</t>
  </si>
  <si>
    <t>Source: Joanna Mauer, ASAP/ACEEE</t>
  </si>
  <si>
    <t>Natural gas savings (TBtu)</t>
  </si>
  <si>
    <t>Electricity savings (TWh)</t>
  </si>
  <si>
    <t>2012 energy ==&gt;</t>
  </si>
  <si>
    <t>2003 energy ==&gt;</t>
  </si>
  <si>
    <t>trillion Btu</t>
  </si>
  <si>
    <t>Sum</t>
  </si>
  <si>
    <t>Other</t>
  </si>
  <si>
    <t>Computing</t>
  </si>
  <si>
    <t>Office equipment</t>
  </si>
  <si>
    <t>Refrigeration</t>
  </si>
  <si>
    <t>Lighting</t>
  </si>
  <si>
    <t>Ventilation</t>
  </si>
  <si>
    <t>Cooling</t>
  </si>
  <si>
    <t>(kBtu)</t>
  </si>
  <si>
    <t>(million sf)</t>
  </si>
  <si>
    <t>Energy use per square foot</t>
  </si>
  <si>
    <t>Commercial building floor area</t>
  </si>
  <si>
    <t>Total Energy Consumed by the Commercial Sector</t>
  </si>
  <si>
    <t>Energy Use in the Commercial Sector</t>
  </si>
  <si>
    <t>Outdoor 2001</t>
  </si>
  <si>
    <t>Industrial 2001</t>
  </si>
  <si>
    <t>Commercial 2001</t>
  </si>
  <si>
    <t>Residential 2001</t>
  </si>
  <si>
    <t>Energy (TWh)</t>
  </si>
  <si>
    <t>HID</t>
  </si>
  <si>
    <t>LED</t>
  </si>
  <si>
    <t>Outdoor 2015</t>
  </si>
  <si>
    <t>Outdoor 2010</t>
  </si>
  <si>
    <t>Industrial 2015</t>
  </si>
  <si>
    <t>Industrial 2010</t>
  </si>
  <si>
    <t>Commercial 2015</t>
  </si>
  <si>
    <t>Commercial 2010</t>
  </si>
  <si>
    <t>Residential 2015</t>
  </si>
  <si>
    <t>Residential 2010</t>
  </si>
  <si>
    <t>CFL &amp; Linear Fluorescent</t>
  </si>
  <si>
    <t>Incandescent including Halogen</t>
  </si>
  <si>
    <t>LED and other Solid-state Lighting</t>
  </si>
  <si>
    <t>Percent covered</t>
  </si>
  <si>
    <t>Los Angeles (CA)</t>
  </si>
  <si>
    <t>Evanston (IL)</t>
  </si>
  <si>
    <t>Orlando (FL)</t>
  </si>
  <si>
    <t>Denver (CO)</t>
  </si>
  <si>
    <t>Pittsburgh (PA)</t>
  </si>
  <si>
    <t>Kansas City (MO)</t>
  </si>
  <si>
    <t>Boulder (CO)</t>
  </si>
  <si>
    <t>Portland (OR)</t>
  </si>
  <si>
    <t>Atlanta (GA)</t>
  </si>
  <si>
    <t>Berkeley (CA)</t>
  </si>
  <si>
    <t>Cambridge (MA)</t>
  </si>
  <si>
    <t>Montgomery Co (MD)</t>
  </si>
  <si>
    <t>Chicago (IL)</t>
  </si>
  <si>
    <t>Boston (MA)</t>
  </si>
  <si>
    <t>Minneapolis (MN)</t>
  </si>
  <si>
    <t>Philadelphia (PA)</t>
  </si>
  <si>
    <t>San Francisco (CA)</t>
  </si>
  <si>
    <t>Seattle (WA)</t>
  </si>
  <si>
    <t>New York City (NY)</t>
  </si>
  <si>
    <t>Washington State</t>
  </si>
  <si>
    <t>Austin (TX)</t>
  </si>
  <si>
    <t>Washington (DC)</t>
  </si>
  <si>
    <t>California</t>
  </si>
  <si>
    <t>Grand Total</t>
  </si>
  <si>
    <t>2019* (Q1/2 only)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</si>
  <si>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</si>
  <si>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</si>
  <si>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</si>
  <si>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</si>
  <si>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</si>
  <si>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</si>
  <si>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</si>
  <si>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</si>
  <si>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</si>
  <si>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</si>
  <si>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</si>
  <si>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</si>
  <si>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</si>
  <si>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</si>
  <si>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</si>
  <si>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</si>
  <si>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</si>
  <si>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</si>
  <si>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</si>
  <si>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</si>
  <si>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</si>
  <si>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</si>
  <si>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</si>
  <si>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</si>
  <si>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</si>
  <si>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Single Family</t>
  </si>
  <si>
    <t>Multi-Family Low Rise</t>
  </si>
  <si>
    <t>Multi-Family High Rise</t>
  </si>
  <si>
    <t>Manufactured</t>
  </si>
  <si>
    <t>Number of New Homes that are ENERGY STAR-rated (residential)</t>
  </si>
  <si>
    <t>Number of Certified Buildings</t>
  </si>
  <si>
    <t>Cumulative Certified Buildings Total</t>
  </si>
  <si>
    <t>Current Year Floor Area (Millions)</t>
  </si>
  <si>
    <t>Cumulative Floor Area (Millions)</t>
  </si>
  <si>
    <t>2018*</t>
  </si>
  <si>
    <t>*as of 2/28/2019</t>
  </si>
  <si>
    <t>LEED Online</t>
  </si>
  <si>
    <t>Cumulative # of Projects</t>
  </si>
  <si>
    <t>Cumulative Floor Area (SF)</t>
  </si>
  <si>
    <t>Cumulative Floor Area (Millions SF)</t>
  </si>
  <si>
    <t>Year Certified</t>
  </si>
  <si>
    <t>Commercial Zero Energy Buildings</t>
  </si>
  <si>
    <t>Year completed</t>
  </si>
  <si>
    <t>ZNE Verified Buildings and Districts</t>
  </si>
  <si>
    <t>ZNE Emerging Buildings and Districts</t>
  </si>
  <si>
    <t>Current</t>
  </si>
  <si>
    <t>Residential Zero Energy Buildings</t>
  </si>
  <si>
    <t>US only</t>
  </si>
  <si>
    <t>Single-family</t>
  </si>
  <si>
    <t>Multi-family units</t>
  </si>
  <si>
    <t>Total units</t>
  </si>
  <si>
    <t>ZER means zero energy ready</t>
  </si>
  <si>
    <t>Report notes: "Although “zero energy” suggests precision, the inventory sought to identify all
residential ZE projects designed to achieve energy performance in the realm of zero."</t>
  </si>
  <si>
    <t>Code Energy Index</t>
  </si>
  <si>
    <t>Residential (IECC)</t>
  </si>
  <si>
    <t>Commercial (ASHRAE 90.1)</t>
  </si>
  <si>
    <t>Based on estimated national average source energy percentage savings for each code edition.</t>
  </si>
  <si>
    <t>Small Commercial</t>
  </si>
  <si>
    <t>Large Commercial</t>
  </si>
  <si>
    <t>Smart thermostat</t>
  </si>
  <si>
    <t>5-10% HVAC</t>
  </si>
  <si>
    <t>Automated shade system</t>
  </si>
  <si>
    <t>21-38%</t>
  </si>
  <si>
    <t>Traditional Building Automation System</t>
  </si>
  <si>
    <t>10-25% whole building</t>
  </si>
  <si>
    <t>Cumulative</t>
  </si>
  <si>
    <t>Standard 90-75</t>
  </si>
  <si>
    <t>MEC 1983/86</t>
  </si>
  <si>
    <t>MEC 1992/93</t>
  </si>
  <si>
    <t>MEC 1995</t>
  </si>
  <si>
    <t>IECC 1988</t>
  </si>
  <si>
    <t>IECC 2012</t>
  </si>
  <si>
    <t>IECC 2015</t>
  </si>
  <si>
    <t>IECC 2009</t>
  </si>
  <si>
    <t>IECC 2004/2006</t>
  </si>
  <si>
    <t>IECC 2018</t>
  </si>
  <si>
    <t>Std. 90A-1980</t>
  </si>
  <si>
    <t>Std. 90.1-1989</t>
  </si>
  <si>
    <t>Std. 90.1-1999</t>
  </si>
  <si>
    <t>Std. 90.1-2004</t>
  </si>
  <si>
    <t>Std. 90.1-2007</t>
  </si>
  <si>
    <t>Std. 90.1-2010</t>
  </si>
  <si>
    <t>Std. 90.1-2013</t>
  </si>
  <si>
    <t>Std. 90.1-2016</t>
  </si>
  <si>
    <t>Web-based lighting management system</t>
  </si>
  <si>
    <t>20-30% above controls savings</t>
  </si>
  <si>
    <t>ENERGY STAR Performance Level</t>
  </si>
  <si>
    <t>ENERGY STAR Annual Energy Consumption</t>
  </si>
  <si>
    <t>Shipment-Weighted Average Energy Consumption</t>
  </si>
  <si>
    <t>AHAM Efficiency Trends Data</t>
  </si>
  <si>
    <t>Volume</t>
  </si>
  <si>
    <t>% Change from 1990</t>
  </si>
  <si>
    <t>kWh/Cycle</t>
  </si>
  <si>
    <t>Energy Factor</t>
  </si>
  <si>
    <t>--</t>
  </si>
  <si>
    <t>Annual Energy Consumption (Shipment-Weighted Average)</t>
  </si>
  <si>
    <t>Smart Technology Examples</t>
  </si>
  <si>
    <t>Energy Savings Potential</t>
  </si>
  <si>
    <t>HES</t>
  </si>
  <si>
    <t>HERS</t>
  </si>
  <si>
    <t>Annual buildings benchmarked</t>
  </si>
  <si>
    <t>Annual Floor space (millions)</t>
  </si>
  <si>
    <t>Buildings Benchmarking Energy through ENERGY STAR Portfolio Manager</t>
  </si>
  <si>
    <t>SOURCE:</t>
  </si>
  <si>
    <t>Website:</t>
  </si>
  <si>
    <t>See:</t>
  </si>
  <si>
    <t>DATA:</t>
  </si>
  <si>
    <t>SOURCES:</t>
  </si>
  <si>
    <t>Websites:</t>
  </si>
  <si>
    <t>https://www.eia.gov/totalenergy/data/monthly/</t>
  </si>
  <si>
    <t>Energy consumption by sector, Residential sector energy consumption</t>
  </si>
  <si>
    <t>EIA (2019)</t>
  </si>
  <si>
    <t>Census (2019)</t>
  </si>
  <si>
    <t>Current Population Survey, March and Annual Social and Economic Supplements</t>
  </si>
  <si>
    <t>ACEEE (2015)</t>
  </si>
  <si>
    <t>http://www.aceee.org/sites/default/files/publications/researchreports/e1502.pdf</t>
  </si>
  <si>
    <t>Figure 5, p. 7</t>
  </si>
  <si>
    <t>Normalized</t>
  </si>
  <si>
    <t>Relative Energy Consumption of Average New Appliances (1980-2017)</t>
  </si>
  <si>
    <t>Note: DOE test procedure changed in 2014 for refrigerators</t>
  </si>
  <si>
    <t>Savings from Federal Appliance Standards since 1990</t>
  </si>
  <si>
    <t>ACEEE &amp; ASAP (2019)</t>
  </si>
  <si>
    <t>kWh/year</t>
  </si>
  <si>
    <t xml:space="preserve">Capacity </t>
  </si>
  <si>
    <t>(cu-ft)</t>
  </si>
  <si>
    <t>EPA (2019)</t>
  </si>
  <si>
    <t>For clothes washers:</t>
  </si>
  <si>
    <t xml:space="preserve">Volume </t>
  </si>
  <si>
    <t>For refrigerators:</t>
  </si>
  <si>
    <t>Energy consumption by sector, Commercial sector energy consumption</t>
  </si>
  <si>
    <t>https://www.eia.gov/consumption/commercial/data/2012/</t>
  </si>
  <si>
    <t>EIA (1995-2012; interpolation of square footage)</t>
  </si>
  <si>
    <t>CBECS: summary table for floorspace</t>
  </si>
  <si>
    <t>AEO (2017-2019; interpolation of square footage)</t>
  </si>
  <si>
    <t>https://www.eia.gov/outlooks/aeo/</t>
  </si>
  <si>
    <t>Commercial Sector Key Indicators and Consumption</t>
  </si>
  <si>
    <t>EIA (2003)</t>
  </si>
  <si>
    <t>https://www.eia.gov/consumption/commercial/archive/cbecs/cbecs2003/detailed_tables_2003/2003set19/2003html/e01a.html</t>
  </si>
  <si>
    <t>CBECS, Major fuel consumption by end use</t>
  </si>
  <si>
    <t>EIA (2012)</t>
  </si>
  <si>
    <t>https://www.eia.gov/consumption/commercial/data/2012/c&amp;e/cfm/e1.php</t>
  </si>
  <si>
    <t>Navigant Consulting (2001, 2010, and 2015)</t>
  </si>
  <si>
    <t xml:space="preserve">https://www.energy.gov/eere/ssl/market-studies </t>
  </si>
  <si>
    <t>2001, 2010, and 2015 Light Market Characterization reports</t>
  </si>
  <si>
    <t>BCSE &amp; BloombergNEF (2019)</t>
  </si>
  <si>
    <t>http://www.bcse.org/factbook/#</t>
  </si>
  <si>
    <t xml:space="preserve">p. 105 </t>
  </si>
  <si>
    <t>Floor Space Covered by Benchmarking or Disclosure Requirements (millions of square feet)</t>
  </si>
  <si>
    <t>Total commercial sector floorspace (millions sq ft)</t>
  </si>
  <si>
    <t>Annual New Ratings Performed by Home Energy Rating System and Home Energy Score</t>
  </si>
  <si>
    <t>https://www.energystar.gov/buildings/reference/find-energy-star-certified-buildings-and-plants/registry-energy-star-certified-buildings</t>
  </si>
  <si>
    <t>ENERGY STAR Certified Building and Plant Locator (database)</t>
  </si>
  <si>
    <t>USGBC (2019)</t>
  </si>
  <si>
    <t>ACEEE &amp; PNNL (2019)</t>
  </si>
  <si>
    <t>Team Zero (2017, 2018)</t>
  </si>
  <si>
    <t>https://teamzero.org/resources/zero-energy-inventory/</t>
  </si>
  <si>
    <t>Slide #5 for 2018 Inventory Report; Slide #4 for 2017 Inventory Report</t>
  </si>
  <si>
    <t>New Buildings Institute (2019)</t>
  </si>
  <si>
    <t>https://newbuildings.org/nbi-releases-zero-energy-building-count-and-trends-for-2019/</t>
  </si>
  <si>
    <t>2017-2018 data: "Number of Zero Energy Buildings" Chart</t>
  </si>
  <si>
    <t>https://newbuildings.org/resource/getting-to-zero-database/</t>
  </si>
  <si>
    <t>2019 data: NBI Getting to Zero Buildings Database</t>
  </si>
  <si>
    <t>Percentage of Commercial Floor Space with a Centralized Building Automation System</t>
  </si>
  <si>
    <t>DOE (2019)</t>
  </si>
  <si>
    <t>Sensors and Controls RD&amp;D Overview</t>
  </si>
  <si>
    <t>ACEEE (2017)</t>
  </si>
  <si>
    <t>https://aceee.org/sites/default/files/publications/researchreports/a1701.pdf</t>
  </si>
  <si>
    <t>Table ES1</t>
  </si>
  <si>
    <t>Lutron (2014)</t>
  </si>
  <si>
    <t>Lutron Energy Savings Claims</t>
  </si>
  <si>
    <t>http://www.lutron.com/TechnicalDocumentLibrary/Lutron_Energy_Savings_Claims.pdf</t>
  </si>
  <si>
    <t>ASAP (2019)</t>
  </si>
  <si>
    <t>https://appliance-standards.org/states#states-table</t>
  </si>
  <si>
    <t>State Adoption of Energy Efficiency Standards</t>
  </si>
  <si>
    <t>State</t>
  </si>
  <si>
    <t>Number of Products with Standards</t>
  </si>
  <si>
    <t>Washington</t>
  </si>
  <si>
    <t>Vermont</t>
  </si>
  <si>
    <t>Colorado</t>
  </si>
  <si>
    <t>Oregon</t>
  </si>
  <si>
    <t>Connecticut</t>
  </si>
  <si>
    <t>Hawaii</t>
  </si>
  <si>
    <t>Rhode Island</t>
  </si>
  <si>
    <t>Arizona</t>
  </si>
  <si>
    <t>District of Columbia</t>
  </si>
  <si>
    <t>Maryland</t>
  </si>
  <si>
    <t>New Hampshire</t>
  </si>
  <si>
    <t>Texas</t>
  </si>
  <si>
    <t>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</si>
</sst>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-* #,##0_-;\-* #,##0_-;_-* &quot;-&quot;??_-;_-@_-"/>
    <numFmt numFmtId="168" formatCode="yyyy"/>
    <numFmt numFmtId="169" formatCode="&quot;&quot;#,##0&quot;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i/>
      <sz val="11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 style="medium">
        <color theme="9"/>
      </left>
      <right/>
      <top style="medium">
        <color theme="9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2" applyNumberFormat="0" applyFont="0" applyProtection="0">
      <alignment wrapText="1"/>
    </xf>
    <xf numFmtId="0" fontId="3" fillId="0" borderId="3" applyNumberFormat="0" applyProtection="0">
      <alignment vertical="top" wrapText="1"/>
    </xf>
    <xf numFmtId="0" fontId="5" fillId="0" borderId="4" applyNumberFormat="0" applyProtection="0">
      <alignment wrapText="1"/>
    </xf>
    <xf numFmtId="0" fontId="5" fillId="0" borderId="1" applyNumberFormat="0" applyProtection="0">
      <alignment wrapText="1"/>
    </xf>
    <xf numFmtId="0" fontId="5" fillId="0" borderId="5" applyNumberFormat="0" applyProtection="0">
      <alignment horizontal="left" wrapText="1"/>
    </xf>
    <xf numFmtId="0" fontId="7" fillId="0" borderId="0" applyNumberFormat="0" applyProtection="0">
      <alignment horizontal="left"/>
    </xf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27" fillId="0" borderId="0"/>
  </cellStyleXfs>
  <cellXfs count="252">
    <xf numFmtId="0" fontId="0" fillId="0" borderId="0" xfId="0"/>
    <xf numFmtId="0" fontId="8" fillId="0" borderId="0" xfId="9"/>
    <xf numFmtId="0" fontId="0" fillId="0" borderId="0" xfId="0"/>
    <xf numFmtId="43" fontId="0" fillId="0" borderId="0" xfId="0" applyNumberFormat="1"/>
    <xf numFmtId="43" fontId="0" fillId="0" borderId="6" xfId="0" applyNumberFormat="1" applyBorder="1"/>
    <xf numFmtId="165" fontId="0" fillId="0" borderId="0" xfId="1" applyNumberFormat="1" applyFont="1"/>
    <xf numFmtId="43" fontId="0" fillId="0" borderId="6" xfId="1" applyFont="1" applyBorder="1"/>
    <xf numFmtId="0" fontId="0" fillId="0" borderId="0" xfId="0" applyAlignment="1">
      <alignment horizontal="left"/>
    </xf>
    <xf numFmtId="43" fontId="0" fillId="0" borderId="7" xfId="0" applyNumberFormat="1" applyBorder="1"/>
    <xf numFmtId="43" fontId="0" fillId="0" borderId="7" xfId="1" applyFont="1" applyBorder="1"/>
    <xf numFmtId="43" fontId="0" fillId="0" borderId="9" xfId="0" applyNumberFormat="1" applyBorder="1"/>
    <xf numFmtId="43" fontId="0" fillId="0" borderId="9" xfId="1" applyFont="1" applyBorder="1"/>
    <xf numFmtId="43" fontId="0" fillId="0" borderId="0" xfId="1" applyFont="1"/>
    <xf numFmtId="0" fontId="9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/>
    <xf numFmtId="0" fontId="0" fillId="0" borderId="6" xfId="0" applyBorder="1"/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9" fillId="0" borderId="8" xfId="0" applyFont="1" applyBorder="1"/>
    <xf numFmtId="1" fontId="0" fillId="0" borderId="11" xfId="0" applyNumberForma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" fontId="14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12" xfId="0" applyNumberForma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3" fontId="0" fillId="0" borderId="0" xfId="0" applyNumberFormat="1"/>
    <xf numFmtId="1" fontId="0" fillId="0" borderId="13" xfId="0" applyNumberFormat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/>
    <xf numFmtId="2" fontId="15" fillId="0" borderId="0" xfId="0" applyNumberFormat="1" applyFont="1"/>
    <xf numFmtId="1" fontId="0" fillId="0" borderId="14" xfId="0" applyNumberFormat="1" applyBorder="1"/>
    <xf numFmtId="3" fontId="16" fillId="0" borderId="0" xfId="0" applyNumberFormat="1" applyFont="1"/>
    <xf numFmtId="9" fontId="15" fillId="0" borderId="0" xfId="2" applyFont="1"/>
    <xf numFmtId="1" fontId="0" fillId="0" borderId="15" xfId="0" applyNumberFormat="1" applyBorder="1"/>
    <xf numFmtId="0" fontId="15" fillId="0" borderId="0" xfId="0" applyFont="1" applyAlignment="1">
      <alignment wrapText="1"/>
    </xf>
    <xf numFmtId="1" fontId="0" fillId="0" borderId="19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9" xfId="0" applyBorder="1"/>
    <xf numFmtId="167" fontId="19" fillId="0" borderId="24" xfId="13" applyNumberFormat="1" applyBorder="1"/>
    <xf numFmtId="167" fontId="19" fillId="0" borderId="25" xfId="13" applyNumberFormat="1" applyBorder="1"/>
    <xf numFmtId="0" fontId="19" fillId="0" borderId="26" xfId="13" applyBorder="1"/>
    <xf numFmtId="17" fontId="10" fillId="3" borderId="0" xfId="13" applyNumberFormat="1" applyFont="1" applyFill="1" applyAlignment="1">
      <alignment horizontal="left"/>
    </xf>
    <xf numFmtId="167" fontId="19" fillId="0" borderId="27" xfId="13" applyNumberFormat="1" applyBorder="1"/>
    <xf numFmtId="167" fontId="19" fillId="0" borderId="0" xfId="13" applyNumberFormat="1"/>
    <xf numFmtId="0" fontId="19" fillId="0" borderId="28" xfId="13" applyBorder="1"/>
    <xf numFmtId="167" fontId="19" fillId="0" borderId="28" xfId="13" applyNumberFormat="1" applyBorder="1"/>
    <xf numFmtId="0" fontId="19" fillId="0" borderId="27" xfId="13" applyBorder="1"/>
    <xf numFmtId="0" fontId="19" fillId="0" borderId="0" xfId="13"/>
    <xf numFmtId="17" fontId="19" fillId="0" borderId="0" xfId="13" applyNumberFormat="1"/>
    <xf numFmtId="0" fontId="19" fillId="0" borderId="31" xfId="13" applyBorder="1"/>
    <xf numFmtId="0" fontId="19" fillId="0" borderId="32" xfId="13" applyBorder="1"/>
    <xf numFmtId="17" fontId="19" fillId="0" borderId="32" xfId="13" applyNumberFormat="1" applyBorder="1"/>
    <xf numFmtId="167" fontId="19" fillId="0" borderId="33" xfId="13" applyNumberFormat="1" applyBorder="1"/>
    <xf numFmtId="0" fontId="21" fillId="0" borderId="0" xfId="0" applyFont="1"/>
    <xf numFmtId="0" fontId="10" fillId="0" borderId="0" xfId="0" applyFont="1"/>
    <xf numFmtId="0" fontId="0" fillId="0" borderId="0" xfId="0"/>
    <xf numFmtId="0" fontId="0" fillId="0" borderId="0" xfId="0" applyAlignment="1">
      <alignment vertical="center"/>
    </xf>
    <xf numFmtId="0" fontId="22" fillId="0" borderId="0" xfId="0" applyFont="1" applyAlignment="1">
      <alignment horizontal="right" vertical="center"/>
    </xf>
    <xf numFmtId="3" fontId="23" fillId="0" borderId="0" xfId="0" applyNumberFormat="1" applyFont="1" applyAlignment="1">
      <alignment horizontal="center" vertical="center"/>
    </xf>
    <xf numFmtId="3" fontId="23" fillId="0" borderId="9" xfId="0" applyNumberFormat="1" applyFont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23" fillId="0" borderId="7" xfId="0" applyNumberFormat="1" applyFont="1" applyBorder="1" applyAlignment="1">
      <alignment horizontal="right" vertical="center"/>
    </xf>
    <xf numFmtId="3" fontId="23" fillId="3" borderId="0" xfId="0" applyNumberFormat="1" applyFont="1" applyFill="1" applyAlignment="1">
      <alignment horizontal="right" vertical="center"/>
    </xf>
    <xf numFmtId="3" fontId="23" fillId="3" borderId="7" xfId="0" applyNumberFormat="1" applyFont="1" applyFill="1" applyBorder="1" applyAlignment="1">
      <alignment horizontal="right" vertical="center"/>
    </xf>
    <xf numFmtId="3" fontId="23" fillId="0" borderId="6" xfId="0" applyNumberFormat="1" applyFont="1" applyBorder="1" applyAlignment="1">
      <alignment horizontal="right" vertical="center"/>
    </xf>
    <xf numFmtId="3" fontId="23" fillId="3" borderId="6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 indent="4"/>
    </xf>
    <xf numFmtId="0" fontId="0" fillId="0" borderId="30" xfId="0" applyBorder="1"/>
    <xf numFmtId="0" fontId="0" fillId="0" borderId="20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33" xfId="1" applyNumberFormat="1" applyFont="1" applyBorder="1"/>
    <xf numFmtId="165" fontId="0" fillId="0" borderId="31" xfId="1" applyNumberFormat="1" applyFont="1" applyBorder="1"/>
    <xf numFmtId="165" fontId="0" fillId="0" borderId="26" xfId="1" applyNumberFormat="1" applyFont="1" applyBorder="1"/>
    <xf numFmtId="165" fontId="0" fillId="0" borderId="24" xfId="1" applyNumberFormat="1" applyFont="1" applyBorder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9" fontId="0" fillId="0" borderId="33" xfId="0" applyNumberFormat="1" applyBorder="1"/>
    <xf numFmtId="9" fontId="0" fillId="0" borderId="31" xfId="0" applyNumberFormat="1" applyBorder="1"/>
    <xf numFmtId="9" fontId="0" fillId="0" borderId="26" xfId="0" applyNumberFormat="1" applyBorder="1"/>
    <xf numFmtId="9" fontId="0" fillId="0" borderId="24" xfId="0" applyNumberForma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7" xfId="0" applyNumberFormat="1" applyBorder="1"/>
    <xf numFmtId="3" fontId="0" fillId="0" borderId="6" xfId="0" applyNumberFormat="1" applyBorder="1"/>
    <xf numFmtId="166" fontId="0" fillId="0" borderId="0" xfId="0" applyNumberFormat="1"/>
    <xf numFmtId="0" fontId="0" fillId="0" borderId="0" xfId="0"/>
    <xf numFmtId="164" fontId="0" fillId="0" borderId="7" xfId="0" applyNumberFormat="1" applyBorder="1"/>
    <xf numFmtId="164" fontId="0" fillId="0" borderId="6" xfId="0" applyNumberFormat="1" applyBorder="1"/>
    <xf numFmtId="0" fontId="0" fillId="0" borderId="0" xfId="0" applyBorder="1"/>
    <xf numFmtId="0" fontId="0" fillId="2" borderId="0" xfId="0" applyFill="1"/>
    <xf numFmtId="0" fontId="0" fillId="0" borderId="0" xfId="0" applyFill="1" applyBorder="1" applyAlignment="1">
      <alignment horizontal="right"/>
    </xf>
    <xf numFmtId="0" fontId="0" fillId="0" borderId="0" xfId="0"/>
    <xf numFmtId="43" fontId="0" fillId="0" borderId="0" xfId="0" applyNumberFormat="1" applyBorder="1"/>
    <xf numFmtId="43" fontId="0" fillId="0" borderId="0" xfId="1" applyFont="1" applyBorder="1"/>
    <xf numFmtId="0" fontId="20" fillId="0" borderId="0" xfId="13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0" fontId="0" fillId="0" borderId="0" xfId="0"/>
    <xf numFmtId="3" fontId="0" fillId="0" borderId="23" xfId="0" applyNumberFormat="1" applyBorder="1"/>
    <xf numFmtId="3" fontId="0" fillId="0" borderId="22" xfId="0" applyNumberFormat="1" applyBorder="1"/>
    <xf numFmtId="3" fontId="0" fillId="0" borderId="21" xfId="0" applyNumberFormat="1" applyBorder="1"/>
    <xf numFmtId="3" fontId="0" fillId="0" borderId="20" xfId="0" applyNumberFormat="1" applyBorder="1"/>
    <xf numFmtId="0" fontId="0" fillId="0" borderId="13" xfId="0" applyBorder="1"/>
    <xf numFmtId="0" fontId="0" fillId="0" borderId="12" xfId="0" applyBorder="1"/>
    <xf numFmtId="0" fontId="0" fillId="0" borderId="11" xfId="0" applyBorder="1"/>
    <xf numFmtId="0" fontId="0" fillId="0" borderId="0" xfId="0"/>
    <xf numFmtId="0" fontId="2" fillId="0" borderId="0" xfId="0" applyFont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/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Border="1"/>
    <xf numFmtId="0" fontId="29" fillId="0" borderId="0" xfId="0" applyFont="1" applyBorder="1"/>
    <xf numFmtId="0" fontId="0" fillId="0" borderId="0" xfId="0" applyFill="1"/>
    <xf numFmtId="0" fontId="18" fillId="0" borderId="0" xfId="0" applyFont="1" applyBorder="1"/>
    <xf numFmtId="0" fontId="0" fillId="2" borderId="0" xfId="0" applyFill="1" applyBorder="1"/>
    <xf numFmtId="14" fontId="0" fillId="2" borderId="0" xfId="0" applyNumberFormat="1" applyFill="1" applyBorder="1"/>
    <xf numFmtId="1" fontId="0" fillId="2" borderId="0" xfId="0" applyNumberForma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/>
    <xf numFmtId="1" fontId="0" fillId="0" borderId="0" xfId="0" applyNumberFormat="1" applyFill="1" applyBorder="1"/>
    <xf numFmtId="0" fontId="8" fillId="0" borderId="0" xfId="9" applyFill="1" applyBorder="1"/>
    <xf numFmtId="10" fontId="0" fillId="0" borderId="0" xfId="0" applyNumberFormat="1" applyFill="1" applyBorder="1"/>
    <xf numFmtId="0" fontId="0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1" fontId="0" fillId="0" borderId="33" xfId="0" applyNumberFormat="1" applyFill="1" applyBorder="1"/>
    <xf numFmtId="1" fontId="0" fillId="0" borderId="32" xfId="0" applyNumberFormat="1" applyFill="1" applyBorder="1"/>
    <xf numFmtId="0" fontId="0" fillId="0" borderId="31" xfId="0" applyFill="1" applyBorder="1"/>
    <xf numFmtId="1" fontId="0" fillId="0" borderId="28" xfId="0" applyNumberFormat="1" applyFill="1" applyBorder="1"/>
    <xf numFmtId="0" fontId="0" fillId="0" borderId="27" xfId="0" applyFill="1" applyBorder="1"/>
    <xf numFmtId="1" fontId="0" fillId="0" borderId="26" xfId="0" applyNumberFormat="1" applyFill="1" applyBorder="1"/>
    <xf numFmtId="1" fontId="0" fillId="0" borderId="25" xfId="0" applyNumberFormat="1" applyFill="1" applyBorder="1"/>
    <xf numFmtId="0" fontId="0" fillId="0" borderId="25" xfId="0" applyFill="1" applyBorder="1"/>
    <xf numFmtId="0" fontId="0" fillId="0" borderId="24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2" fontId="0" fillId="2" borderId="0" xfId="0" applyNumberFormat="1" applyFill="1" applyBorder="1"/>
    <xf numFmtId="0" fontId="0" fillId="2" borderId="10" xfId="0" applyFill="1" applyBorder="1" applyAlignment="1">
      <alignment horizontal="center" wrapText="1"/>
    </xf>
    <xf numFmtId="0" fontId="0" fillId="2" borderId="33" xfId="0" applyFill="1" applyBorder="1"/>
    <xf numFmtId="0" fontId="0" fillId="2" borderId="32" xfId="0" applyFill="1" applyBorder="1"/>
    <xf numFmtId="2" fontId="0" fillId="2" borderId="31" xfId="0" applyNumberFormat="1" applyFill="1" applyBorder="1"/>
    <xf numFmtId="0" fontId="0" fillId="2" borderId="28" xfId="0" applyFill="1" applyBorder="1"/>
    <xf numFmtId="2" fontId="0" fillId="2" borderId="27" xfId="0" applyNumberFormat="1" applyFill="1" applyBorder="1"/>
    <xf numFmtId="1" fontId="0" fillId="2" borderId="28" xfId="0" applyNumberFormat="1" applyFill="1" applyBorder="1"/>
    <xf numFmtId="0" fontId="0" fillId="2" borderId="27" xfId="0" applyFill="1" applyBorder="1"/>
    <xf numFmtId="1" fontId="0" fillId="2" borderId="26" xfId="0" applyNumberFormat="1" applyFill="1" applyBorder="1"/>
    <xf numFmtId="0" fontId="0" fillId="2" borderId="25" xfId="0" applyFill="1" applyBorder="1"/>
    <xf numFmtId="0" fontId="0" fillId="2" borderId="24" xfId="0" applyFill="1" applyBorder="1"/>
    <xf numFmtId="0" fontId="16" fillId="0" borderId="0" xfId="0" applyFont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18" fillId="0" borderId="0" xfId="0" applyFont="1"/>
    <xf numFmtId="0" fontId="0" fillId="0" borderId="0" xfId="0" applyFont="1"/>
    <xf numFmtId="0" fontId="17" fillId="0" borderId="0" xfId="0" applyFont="1" applyAlignment="1">
      <alignment wrapText="1"/>
    </xf>
    <xf numFmtId="2" fontId="14" fillId="0" borderId="0" xfId="0" applyNumberFormat="1" applyFont="1"/>
    <xf numFmtId="0" fontId="14" fillId="0" borderId="0" xfId="0" applyFont="1" applyAlignment="1">
      <alignment wrapText="1"/>
    </xf>
    <xf numFmtId="2" fontId="14" fillId="0" borderId="0" xfId="0" applyNumberFormat="1" applyFont="1" applyAlignment="1">
      <alignment horizontal="right"/>
    </xf>
    <xf numFmtId="3" fontId="14" fillId="0" borderId="18" xfId="0" applyNumberFormat="1" applyFont="1" applyBorder="1"/>
    <xf numFmtId="0" fontId="14" fillId="0" borderId="17" xfId="0" applyFont="1" applyBorder="1"/>
    <xf numFmtId="3" fontId="14" fillId="0" borderId="17" xfId="0" applyNumberFormat="1" applyFont="1" applyBorder="1"/>
    <xf numFmtId="0" fontId="14" fillId="0" borderId="16" xfId="0" applyFont="1" applyBorder="1"/>
    <xf numFmtId="3" fontId="14" fillId="0" borderId="0" xfId="0" applyNumberFormat="1" applyFont="1"/>
    <xf numFmtId="0" fontId="0" fillId="0" borderId="0" xfId="0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14" fillId="0" borderId="33" xfId="1" applyNumberFormat="1" applyFont="1" applyBorder="1" applyAlignment="1">
      <alignment horizontal="center" vertical="center" wrapText="1"/>
    </xf>
    <xf numFmtId="166" fontId="14" fillId="0" borderId="32" xfId="1" applyNumberFormat="1" applyFont="1" applyBorder="1" applyAlignment="1">
      <alignment horizontal="center" vertical="center" wrapText="1"/>
    </xf>
    <xf numFmtId="166" fontId="14" fillId="0" borderId="31" xfId="1" applyNumberFormat="1" applyFont="1" applyBorder="1" applyAlignment="1">
      <alignment horizontal="center" vertical="center" wrapText="1"/>
    </xf>
    <xf numFmtId="166" fontId="14" fillId="0" borderId="28" xfId="1" applyNumberFormat="1" applyFont="1" applyBorder="1" applyAlignment="1">
      <alignment horizontal="center" vertical="center" wrapText="1"/>
    </xf>
    <xf numFmtId="166" fontId="14" fillId="0" borderId="0" xfId="1" applyNumberFormat="1" applyFont="1" applyAlignment="1">
      <alignment horizontal="center" vertical="center" wrapText="1"/>
    </xf>
    <xf numFmtId="166" fontId="14" fillId="0" borderId="27" xfId="1" applyNumberFormat="1" applyFont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6" fontId="14" fillId="0" borderId="25" xfId="1" applyNumberFormat="1" applyFont="1" applyBorder="1" applyAlignment="1">
      <alignment horizontal="center" vertical="center" wrapText="1"/>
    </xf>
    <xf numFmtId="166" fontId="14" fillId="0" borderId="24" xfId="1" applyNumberFormat="1" applyFont="1" applyBorder="1" applyAlignment="1">
      <alignment horizontal="center" vertical="center" wrapText="1"/>
    </xf>
    <xf numFmtId="0" fontId="20" fillId="0" borderId="0" xfId="13" applyFont="1" applyAlignment="1">
      <alignment horizontal="right" vertical="center" wrapText="1"/>
    </xf>
    <xf numFmtId="0" fontId="20" fillId="0" borderId="0" xfId="13" applyFont="1" applyAlignment="1">
      <alignment horizontal="left" vertical="center" wrapText="1"/>
    </xf>
    <xf numFmtId="0" fontId="19" fillId="0" borderId="0" xfId="13" applyFont="1"/>
    <xf numFmtId="0" fontId="19" fillId="0" borderId="9" xfId="13" applyFont="1" applyBorder="1"/>
    <xf numFmtId="0" fontId="19" fillId="0" borderId="7" xfId="13" applyFont="1" applyBorder="1"/>
    <xf numFmtId="167" fontId="19" fillId="0" borderId="0" xfId="13" applyNumberFormat="1" applyFont="1"/>
    <xf numFmtId="10" fontId="19" fillId="0" borderId="7" xfId="13" applyNumberFormat="1" applyFont="1" applyBorder="1"/>
    <xf numFmtId="165" fontId="19" fillId="0" borderId="0" xfId="13" applyNumberFormat="1" applyFont="1"/>
    <xf numFmtId="10" fontId="19" fillId="0" borderId="6" xfId="13" applyNumberFormat="1" applyFont="1" applyBorder="1"/>
    <xf numFmtId="0" fontId="14" fillId="0" borderId="0" xfId="0" applyFont="1" applyFill="1"/>
    <xf numFmtId="0" fontId="2" fillId="0" borderId="30" xfId="0" applyFont="1" applyBorder="1"/>
    <xf numFmtId="0" fontId="2" fillId="0" borderId="29" xfId="0" applyFont="1" applyBorder="1"/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3" fontId="10" fillId="0" borderId="0" xfId="0" applyNumberFormat="1" applyFont="1"/>
    <xf numFmtId="3" fontId="10" fillId="0" borderId="0" xfId="0" applyNumberFormat="1" applyFont="1" applyBorder="1"/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169" fontId="14" fillId="0" borderId="0" xfId="0" applyNumberFormat="1" applyFont="1" applyFill="1" applyAlignment="1">
      <alignment wrapText="1"/>
    </xf>
    <xf numFmtId="43" fontId="14" fillId="0" borderId="0" xfId="1" applyFont="1" applyFill="1" applyAlignment="1">
      <alignment wrapText="1"/>
    </xf>
    <xf numFmtId="168" fontId="32" fillId="0" borderId="0" xfId="0" applyNumberFormat="1" applyFont="1" applyFill="1" applyAlignment="1">
      <alignment wrapText="1"/>
    </xf>
    <xf numFmtId="169" fontId="14" fillId="0" borderId="9" xfId="0" applyNumberFormat="1" applyFont="1" applyFill="1" applyBorder="1" applyAlignment="1">
      <alignment wrapText="1"/>
    </xf>
    <xf numFmtId="43" fontId="14" fillId="0" borderId="9" xfId="1" applyFont="1" applyFill="1" applyBorder="1" applyAlignment="1">
      <alignment wrapText="1"/>
    </xf>
    <xf numFmtId="169" fontId="14" fillId="0" borderId="7" xfId="0" applyNumberFormat="1" applyFont="1" applyFill="1" applyBorder="1" applyAlignment="1">
      <alignment wrapText="1"/>
    </xf>
    <xf numFmtId="43" fontId="14" fillId="0" borderId="7" xfId="1" applyFont="1" applyFill="1" applyBorder="1" applyAlignment="1">
      <alignment wrapText="1"/>
    </xf>
    <xf numFmtId="169" fontId="14" fillId="0" borderId="6" xfId="0" applyNumberFormat="1" applyFont="1" applyFill="1" applyBorder="1" applyAlignment="1">
      <alignment wrapText="1"/>
    </xf>
    <xf numFmtId="43" fontId="14" fillId="0" borderId="6" xfId="1" applyFont="1" applyFill="1" applyBorder="1" applyAlignment="1">
      <alignment wrapText="1"/>
    </xf>
    <xf numFmtId="0" fontId="17" fillId="0" borderId="0" xfId="0" applyFont="1" applyFill="1" applyAlignment="1">
      <alignment horizontal="center" vertical="center" wrapText="1"/>
    </xf>
    <xf numFmtId="168" fontId="3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9" applyBorder="1"/>
    <xf numFmtId="0" fontId="2" fillId="0" borderId="0" xfId="0" applyFont="1" applyBorder="1"/>
    <xf numFmtId="0" fontId="15" fillId="0" borderId="0" xfId="0" applyFont="1" applyBorder="1"/>
    <xf numFmtId="9" fontId="15" fillId="0" borderId="0" xfId="2" applyFont="1" applyBorder="1"/>
    <xf numFmtId="165" fontId="0" fillId="0" borderId="0" xfId="1" applyNumberFormat="1" applyFont="1" applyBorder="1"/>
    <xf numFmtId="9" fontId="0" fillId="0" borderId="0" xfId="2" applyFont="1" applyBorder="1"/>
    <xf numFmtId="0" fontId="2" fillId="0" borderId="8" xfId="0" applyFont="1" applyBorder="1" applyAlignment="1">
      <alignment wrapText="1"/>
    </xf>
    <xf numFmtId="0" fontId="0" fillId="0" borderId="0" xfId="0" applyAlignment="1"/>
    <xf numFmtId="0" fontId="0" fillId="0" borderId="30" xfId="0" applyBorder="1" applyAlignment="1">
      <alignment horizontal="right"/>
    </xf>
    <xf numFmtId="0" fontId="0" fillId="0" borderId="23" xfId="0" applyBorder="1" applyAlignment="1">
      <alignment horizontal="right"/>
    </xf>
    <xf numFmtId="9" fontId="0" fillId="0" borderId="22" xfId="0" applyNumberFormat="1" applyBorder="1"/>
    <xf numFmtId="0" fontId="0" fillId="0" borderId="21" xfId="0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5">
    <cellStyle name="Body: normal cell" xfId="3" xr:uid="{CBF5D4EB-AF9C-4755-9006-53D55BC90026}"/>
    <cellStyle name="Comma" xfId="1" builtinId="3"/>
    <cellStyle name="Comma 2" xfId="12" xr:uid="{21F34DCF-9B1A-4F5B-A618-DB8BEF122E5F}"/>
    <cellStyle name="Footnotes: top row" xfId="4" xr:uid="{B369F0E6-3887-4259-B239-29E4B12DB4AF}"/>
    <cellStyle name="Header: bottom row" xfId="6" xr:uid="{E72AB664-5D15-4B6C-A98F-4C71175D45CA}"/>
    <cellStyle name="Header: top rows" xfId="7" xr:uid="{1C3CDF2E-373F-4D5B-B64C-C354DF740C77}"/>
    <cellStyle name="Hyperlink" xfId="9" builtinId="8"/>
    <cellStyle name="Normal" xfId="0" builtinId="0"/>
    <cellStyle name="Normal 2" xfId="13" xr:uid="{ACC56FEA-D6B2-4F5B-AC43-626589E66C38}"/>
    <cellStyle name="Normal 2 2" xfId="11" xr:uid="{F2C692E8-7B68-405A-8949-62C505C1F61B}"/>
    <cellStyle name="Normal 3" xfId="14" xr:uid="{0554C1C1-F48D-435B-9201-87E4663A5F06}"/>
    <cellStyle name="Parent row" xfId="5" xr:uid="{690C7524-48F0-40E6-8F78-CE8148392734}"/>
    <cellStyle name="Percent" xfId="2" builtinId="5"/>
    <cellStyle name="Percent 2" xfId="10" xr:uid="{7B5CDD11-2CA6-4817-9FC0-373CC21C571D}"/>
    <cellStyle name="Table title" xfId="8" xr:uid="{CC1502F1-94B1-4A8F-BFC7-596D75134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Annual Electricity Savings from Federal Appliance Standards since 1990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53588773844213"/>
          <c:y val="0.17402576250045532"/>
          <c:w val="0.84059272118544237"/>
          <c:h val="0.6225359258688347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'Fed. App. Standards Sav.'!$A$7:$A$35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'Fed. App. Standards Sav.'!$B$7:$B$35</c:f>
              <c:numCache>
                <c:formatCode>0</c:formatCode>
                <c:ptCount val="29"/>
                <c:pt idx="0">
                  <c:v>2.6</c:v>
                </c:pt>
                <c:pt idx="1">
                  <c:v>5.2</c:v>
                </c:pt>
                <c:pt idx="2">
                  <c:v>7.8000000000000007</c:v>
                </c:pt>
                <c:pt idx="3">
                  <c:v>14.343274848040037</c:v>
                </c:pt>
                <c:pt idx="4">
                  <c:v>26.719883029413406</c:v>
                </c:pt>
                <c:pt idx="5">
                  <c:v>39.096491210786773</c:v>
                </c:pt>
                <c:pt idx="6">
                  <c:v>53.223099392160144</c:v>
                </c:pt>
                <c:pt idx="7">
                  <c:v>67.349707573533522</c:v>
                </c:pt>
                <c:pt idx="8">
                  <c:v>81.476315754906892</c:v>
                </c:pt>
                <c:pt idx="9">
                  <c:v>95.721797692517768</c:v>
                </c:pt>
                <c:pt idx="10">
                  <c:v>112.06489839829702</c:v>
                </c:pt>
                <c:pt idx="11">
                  <c:v>128.40799910407628</c:v>
                </c:pt>
                <c:pt idx="12">
                  <c:v>144.75109980985553</c:v>
                </c:pt>
                <c:pt idx="13">
                  <c:v>162.54103480134913</c:v>
                </c:pt>
                <c:pt idx="14">
                  <c:v>181.66428979284265</c:v>
                </c:pt>
                <c:pt idx="15">
                  <c:v>204.15787480489732</c:v>
                </c:pt>
                <c:pt idx="16">
                  <c:v>230.18490223751306</c:v>
                </c:pt>
                <c:pt idx="17">
                  <c:v>253.37930003408542</c:v>
                </c:pt>
                <c:pt idx="18">
                  <c:v>277.24453231869148</c:v>
                </c:pt>
                <c:pt idx="19">
                  <c:v>300.03797237752224</c:v>
                </c:pt>
                <c:pt idx="20">
                  <c:v>318.77657710365605</c:v>
                </c:pt>
                <c:pt idx="21">
                  <c:v>342.51572935489418</c:v>
                </c:pt>
                <c:pt idx="22">
                  <c:v>374.16254588873034</c:v>
                </c:pt>
                <c:pt idx="23">
                  <c:v>409.8509659479235</c:v>
                </c:pt>
                <c:pt idx="24">
                  <c:v>445.54805093635713</c:v>
                </c:pt>
                <c:pt idx="25">
                  <c:v>479.40871901397986</c:v>
                </c:pt>
                <c:pt idx="26">
                  <c:v>521.02111532028641</c:v>
                </c:pt>
                <c:pt idx="27">
                  <c:v>556.08809014141355</c:v>
                </c:pt>
                <c:pt idx="28">
                  <c:v>591.2024853713682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AB-4EEB-82E8-0797554DB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1201312"/>
        <c:axId val="921200656"/>
      </c:lineChart>
      <c:catAx>
        <c:axId val="92120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200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212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20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Annual Natural Gas Savings from Federal Appliance Standards since 1990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81714785651792"/>
          <c:y val="0.17193595342066958"/>
          <c:w val="0.81862729658792655"/>
          <c:h val="0.607227233558235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'Fed. App. Standards Sav.'!$A$7:$A$35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'Fed. App. Standards Sav.'!$D$7:$D$35</c:f>
              <c:numCache>
                <c:formatCode>0</c:formatCode>
                <c:ptCount val="29"/>
                <c:pt idx="0">
                  <c:v>12.104769653440517</c:v>
                </c:pt>
                <c:pt idx="1">
                  <c:v>24.209539306881034</c:v>
                </c:pt>
                <c:pt idx="2">
                  <c:v>36.314308960321554</c:v>
                </c:pt>
                <c:pt idx="3">
                  <c:v>54.511244663726721</c:v>
                </c:pt>
                <c:pt idx="4">
                  <c:v>72.708180367131874</c:v>
                </c:pt>
                <c:pt idx="5">
                  <c:v>90.905116070537062</c:v>
                </c:pt>
                <c:pt idx="6">
                  <c:v>136.75050765291456</c:v>
                </c:pt>
                <c:pt idx="7">
                  <c:v>182.59589923529205</c:v>
                </c:pt>
                <c:pt idx="8">
                  <c:v>228.44129081766954</c:v>
                </c:pt>
                <c:pt idx="9">
                  <c:v>274.28668240004703</c:v>
                </c:pt>
                <c:pt idx="10">
                  <c:v>289.67324896457808</c:v>
                </c:pt>
                <c:pt idx="11">
                  <c:v>305.05981552910902</c:v>
                </c:pt>
                <c:pt idx="12">
                  <c:v>320.44638209364007</c:v>
                </c:pt>
                <c:pt idx="13">
                  <c:v>344.2008144867425</c:v>
                </c:pt>
                <c:pt idx="14">
                  <c:v>372.73584687984487</c:v>
                </c:pt>
                <c:pt idx="15">
                  <c:v>405.97487927294736</c:v>
                </c:pt>
                <c:pt idx="16">
                  <c:v>443.9179116660498</c:v>
                </c:pt>
                <c:pt idx="17">
                  <c:v>487.10798435024736</c:v>
                </c:pt>
                <c:pt idx="18">
                  <c:v>533.75839984245818</c:v>
                </c:pt>
                <c:pt idx="19">
                  <c:v>583.05192888020497</c:v>
                </c:pt>
                <c:pt idx="20">
                  <c:v>615.83490403697192</c:v>
                </c:pt>
                <c:pt idx="21">
                  <c:v>644.8166464965168</c:v>
                </c:pt>
                <c:pt idx="22">
                  <c:v>671.02098516440037</c:v>
                </c:pt>
                <c:pt idx="23">
                  <c:v>688.35165273784514</c:v>
                </c:pt>
                <c:pt idx="24">
                  <c:v>707.46391231128985</c:v>
                </c:pt>
                <c:pt idx="25">
                  <c:v>726.13814321317386</c:v>
                </c:pt>
                <c:pt idx="26">
                  <c:v>744.92619246581341</c:v>
                </c:pt>
                <c:pt idx="27">
                  <c:v>763.76379017350519</c:v>
                </c:pt>
                <c:pt idx="28">
                  <c:v>782.11848776355271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66-42EA-808F-D51E69B4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1201312"/>
        <c:axId val="921200656"/>
      </c:lineChart>
      <c:catAx>
        <c:axId val="92120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200656"/>
        <c:crosses val="autoZero"/>
        <c:auto val="1"/>
        <c:lblAlgn val="ctr"/>
        <c:lblOffset val="100"/>
        <c:noMultiLvlLbl val="0"/>
      </c:catAx>
      <c:valAx>
        <c:axId val="9212006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20131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190932</xdr:colOff>
      <xdr:row>40</xdr:row>
      <xdr:rowOff>23811</xdr:rowOff>
    </xdr:from>
    <xdr:to>
      <xdr:col>5</xdr:col>
      <xdr:colOff>173182</xdr:colOff>
      <xdr:row>61</xdr:row>
      <xdr:rowOff>51954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3210E5-CDDC-4565-B969-651D39532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251113</xdr:colOff>
      <xdr:row>40</xdr:row>
      <xdr:rowOff>17318</xdr:rowOff>
    </xdr:from>
    <xdr:to>
      <xdr:col>12</xdr:col>
      <xdr:colOff>398318</xdr:colOff>
      <xdr:row>61</xdr:row>
      <xdr:rowOff>86591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D464A4-CE3C-4CA0-9813-428D2756C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0.07185</cdr:x>
      <cdr:y>0.88823</cdr:y>
    </cdr:from>
    <cdr:to>
      <cdr:x>0.96555</cdr:x>
      <cdr:y>0.96685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9247FA2-29E8-423A-BFFE-D65CEADEAA3D}"/>
            </a:ext>
          </a:extLst>
        </cdr:cNvPr>
        <cdr:cNvSpPr txBox="1"/>
      </cdr:nvSpPr>
      <cdr:spPr>
        <a:xfrm xmlns:a="http://schemas.openxmlformats.org/drawingml/2006/main">
          <a:off x="316024" y="3578371"/>
          <a:ext cx="3930838" cy="316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 Joanna Mauer, ASAP/ACEEE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0.05208</cdr:x>
      <cdr:y>0.88936</cdr:y>
    </cdr:from>
    <cdr:to>
      <cdr:x>0.97708</cdr:x>
      <cdr:y>0.96943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A5B6F8-7C1A-499A-83FE-15F1FCAAA36F}"/>
            </a:ext>
          </a:extLst>
        </cdr:cNvPr>
        <cdr:cNvSpPr txBox="1"/>
      </cdr:nvSpPr>
      <cdr:spPr>
        <a:xfrm xmlns:a="http://schemas.openxmlformats.org/drawingml/2006/main">
          <a:off x="222326" y="3619500"/>
          <a:ext cx="3948763" cy="325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effectLst/>
              <a:latin typeface="+mn-lt"/>
              <a:ea typeface="+mn-ea"/>
              <a:cs typeface="+mn-cs"/>
            </a:rPr>
            <a:t>Source: Joanna Mauer, ASAP/ACEEE 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38484</xdr:rowOff>
    </xdr:from>
    <xdr:to>
      <xdr:col>13</xdr:col>
      <xdr:colOff>529168</xdr:colOff>
      <xdr:row>81</xdr:row>
      <xdr:rowOff>134697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110FBF9-DE7A-43CB-AAE3-69EC4EF6517E}"/>
            </a:ext>
          </a:extLst>
        </xdr:cNvPr>
        <xdr:cNvSpPr txBox="1"/>
      </xdr:nvSpPr>
      <xdr:spPr>
        <a:xfrm>
          <a:off x="676275" y="14192634"/>
          <a:ext cx="9661334" cy="23822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  <a:p>
          <a:endParaRPr lang="en-US" sz="1100"/>
        </a:p>
        <a:p>
          <a:r>
            <a:rPr lang="en-US" sz="1100"/>
            <a:t>- The Shipment-Weighted</a:t>
          </a:r>
          <a:r>
            <a:rPr lang="en-US" sz="1100" baseline="0"/>
            <a:t> Average Energy Consumption values are from the AHAM Efficiency Trends Report.</a:t>
          </a:r>
        </a:p>
        <a:p>
          <a:endParaRPr lang="en-US" sz="1100" baseline="0"/>
        </a:p>
        <a:p>
          <a:r>
            <a:rPr lang="en-US" sz="1100" baseline="0"/>
            <a:t>- The Annual Energy Consumption at ENERGY STAR Level values are based on the efficiency metric where the EF and MEF are cross-walked to the IMEF metric for the Front Load and Top Load configuration and weighted by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market share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Top Load and Front Load sales,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are from the AHAM Shipments Report.</a:t>
          </a:r>
          <a:r>
            <a:rPr lang="en-US" sz="1100" baseline="0"/>
            <a:t>. </a:t>
          </a:r>
          <a:r>
            <a:rPr lang="en-US" sz="1100"/>
            <a:t>This calculation is using a constant value for the capacity which is the average of the shipment-weighted capacities from the AHAM Efficiency Trends Report from 2004 through 2017. </a:t>
          </a:r>
        </a:p>
        <a:p>
          <a:endParaRPr lang="en-US" sz="1100"/>
        </a:p>
        <a:p>
          <a:r>
            <a:rPr lang="en-US" sz="1100" baseline="0"/>
            <a:t>- The Capacity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values are from the AHAM Efficiency Trends Report.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DOE updated the test procedure in 2015, which captured energy that was not previously measured. This is the likely cause for the shipment-weighted average annual energy consumption to not go down from 2015 to 2016. </a:t>
          </a:r>
          <a:endParaRPr lang="en-US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32</xdr:col>
      <xdr:colOff>522551</xdr:colOff>
      <xdr:row>0</xdr:row>
      <xdr:rowOff>188703</xdr:rowOff>
    </xdr:from>
    <xdr:to>
      <xdr:col>66</xdr:col>
      <xdr:colOff>473712</xdr:colOff>
      <xdr:row>76</xdr:row>
      <xdr:rowOff>94690</xdr:rowOff>
    </xdr:to>
    <xdr:pic>
      <xdr:nvPicPr>
        <xdr:cNvPr id="2" name="Picture 1" descr="https://lh3.googleusercontent.com/tNJogPRYPvI__ad58tv-rzLskiEJ68P7TVuqdAKIJRJprmvsYzzcYf9eDd5a5xrozaxWFuUqkj7JJxzEvZ_3kOuj__aJi9B-6m56K1d09mwqya-ygKTcKxmfs-_iE5vMY28Dryar">
          <a:extLst>
            <a:ext uri="{FF2B5EF4-FFF2-40B4-BE49-F238E27FC236}">
              <a16:creationId xmlns:a16="http://schemas.microsoft.com/office/drawing/2014/main" id="{B4468C8C-4C9D-4495-B795-C7062C4788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31492" y="188703"/>
          <a:ext cx="20681590" cy="14547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34</xdr:col>
      <xdr:colOff>513633</xdr:colOff>
      <xdr:row>46</xdr:row>
      <xdr:rowOff>16292</xdr:rowOff>
    </xdr:from>
    <xdr:to>
      <xdr:col>63</xdr:col>
      <xdr:colOff>287648</xdr:colOff>
      <xdr:row>46</xdr:row>
      <xdr:rowOff>16292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05FE126-D40F-4181-BB40-066BC34A5F04}"/>
            </a:ext>
          </a:extLst>
        </xdr:cNvPr>
        <xdr:cNvCxnSpPr/>
      </xdr:nvCxnSpPr>
      <xdr:spPr>
        <a:xfrm>
          <a:off x="23441773" y="8934989"/>
          <a:ext cx="1745644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24256</xdr:colOff>
      <xdr:row>46</xdr:row>
      <xdr:rowOff>24020</xdr:rowOff>
    </xdr:from>
    <xdr:to>
      <xdr:col>36</xdr:col>
      <xdr:colOff>24256</xdr:colOff>
      <xdr:row>50</xdr:row>
      <xdr:rowOff>160999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3D9253D-7EE7-4079-B390-8D4AB7037C21}"/>
            </a:ext>
          </a:extLst>
        </xdr:cNvPr>
        <xdr:cNvCxnSpPr/>
      </xdr:nvCxnSpPr>
      <xdr:spPr>
        <a:xfrm>
          <a:off x="24175626" y="8942717"/>
          <a:ext cx="0" cy="897147"/>
        </a:xfrm>
        <a:prstGeom prst="line">
          <a:avLst/>
        </a:prstGeom>
        <a:ln w="28575"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24256</xdr:colOff>
      <xdr:row>41</xdr:row>
      <xdr:rowOff>94324</xdr:rowOff>
    </xdr:from>
    <xdr:to>
      <xdr:col>36</xdr:col>
      <xdr:colOff>24256</xdr:colOff>
      <xdr:row>46</xdr:row>
      <xdr:rowOff>37174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53682D0-3CA6-4AC9-91CB-294B1C5FD912}"/>
            </a:ext>
          </a:extLst>
        </xdr:cNvPr>
        <xdr:cNvCxnSpPr/>
      </xdr:nvCxnSpPr>
      <xdr:spPr>
        <a:xfrm>
          <a:off x="24175626" y="8058689"/>
          <a:ext cx="0" cy="895350"/>
        </a:xfrm>
        <a:prstGeom prst="line">
          <a:avLst/>
        </a:prstGeom>
        <a:ln w="28575"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63</xdr:col>
      <xdr:colOff>125723</xdr:colOff>
      <xdr:row>5</xdr:row>
      <xdr:rowOff>352964</xdr:rowOff>
    </xdr:from>
    <xdr:to>
      <xdr:col>63</xdr:col>
      <xdr:colOff>125723</xdr:colOff>
      <xdr:row>58</xdr:row>
      <xdr:rowOff>122898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F80622B8-5004-43CF-958F-81CC719389E8}"/>
            </a:ext>
          </a:extLst>
        </xdr:cNvPr>
        <xdr:cNvCxnSpPr/>
      </xdr:nvCxnSpPr>
      <xdr:spPr>
        <a:xfrm>
          <a:off x="40736293" y="1257839"/>
          <a:ext cx="0" cy="10067925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60</xdr:col>
      <xdr:colOff>454662</xdr:colOff>
      <xdr:row>5</xdr:row>
      <xdr:rowOff>352964</xdr:rowOff>
    </xdr:from>
    <xdr:to>
      <xdr:col>60</xdr:col>
      <xdr:colOff>454662</xdr:colOff>
      <xdr:row>58</xdr:row>
      <xdr:rowOff>122898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D2B2B3EF-089D-4C7E-8C79-CF1CE079C8A8}"/>
            </a:ext>
          </a:extLst>
        </xdr:cNvPr>
        <xdr:cNvCxnSpPr/>
      </xdr:nvCxnSpPr>
      <xdr:spPr>
        <a:xfrm>
          <a:off x="39236432" y="1257839"/>
          <a:ext cx="0" cy="10067925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58</xdr:col>
      <xdr:colOff>173349</xdr:colOff>
      <xdr:row>5</xdr:row>
      <xdr:rowOff>352964</xdr:rowOff>
    </xdr:from>
    <xdr:to>
      <xdr:col>58</xdr:col>
      <xdr:colOff>173349</xdr:colOff>
      <xdr:row>58</xdr:row>
      <xdr:rowOff>122898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480DBD3E-4B41-47C6-847A-98E2A619F7F8}"/>
            </a:ext>
          </a:extLst>
        </xdr:cNvPr>
        <xdr:cNvCxnSpPr/>
      </xdr:nvCxnSpPr>
      <xdr:spPr>
        <a:xfrm>
          <a:off x="37735919" y="1257839"/>
          <a:ext cx="0" cy="10067925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55</xdr:col>
      <xdr:colOff>502288</xdr:colOff>
      <xdr:row>5</xdr:row>
      <xdr:rowOff>352964</xdr:rowOff>
    </xdr:from>
    <xdr:to>
      <xdr:col>55</xdr:col>
      <xdr:colOff>502288</xdr:colOff>
      <xdr:row>58</xdr:row>
      <xdr:rowOff>122898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C424D77F-40EA-4520-A820-10EDBE62E7F8}"/>
            </a:ext>
          </a:extLst>
        </xdr:cNvPr>
        <xdr:cNvCxnSpPr/>
      </xdr:nvCxnSpPr>
      <xdr:spPr>
        <a:xfrm>
          <a:off x="36236058" y="1257839"/>
          <a:ext cx="0" cy="10067925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53</xdr:col>
      <xdr:colOff>211450</xdr:colOff>
      <xdr:row>5</xdr:row>
      <xdr:rowOff>352964</xdr:rowOff>
    </xdr:from>
    <xdr:to>
      <xdr:col>53</xdr:col>
      <xdr:colOff>211450</xdr:colOff>
      <xdr:row>58</xdr:row>
      <xdr:rowOff>122898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DCA766B-1CED-43B6-A8AA-CB4D0D043905}"/>
            </a:ext>
          </a:extLst>
        </xdr:cNvPr>
        <xdr:cNvCxnSpPr/>
      </xdr:nvCxnSpPr>
      <xdr:spPr>
        <a:xfrm>
          <a:off x="34726020" y="1257839"/>
          <a:ext cx="0" cy="10067925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50</xdr:col>
      <xdr:colOff>551349</xdr:colOff>
      <xdr:row>5</xdr:row>
      <xdr:rowOff>352964</xdr:rowOff>
    </xdr:from>
    <xdr:to>
      <xdr:col>50</xdr:col>
      <xdr:colOff>551349</xdr:colOff>
      <xdr:row>58</xdr:row>
      <xdr:rowOff>122898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6612438F-69C7-4AC9-BBA1-4F06F5E5CB8B}"/>
            </a:ext>
          </a:extLst>
        </xdr:cNvPr>
        <xdr:cNvCxnSpPr/>
      </xdr:nvCxnSpPr>
      <xdr:spPr>
        <a:xfrm>
          <a:off x="33233089" y="1257839"/>
          <a:ext cx="0" cy="10067925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48</xdr:col>
      <xdr:colOff>268598</xdr:colOff>
      <xdr:row>5</xdr:row>
      <xdr:rowOff>352964</xdr:rowOff>
    </xdr:from>
    <xdr:to>
      <xdr:col>48</xdr:col>
      <xdr:colOff>268598</xdr:colOff>
      <xdr:row>58</xdr:row>
      <xdr:rowOff>122898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26C6EBD-86C9-41A0-BFC5-601AF12A7A3D}"/>
            </a:ext>
          </a:extLst>
        </xdr:cNvPr>
        <xdr:cNvCxnSpPr/>
      </xdr:nvCxnSpPr>
      <xdr:spPr>
        <a:xfrm>
          <a:off x="31735168" y="1257839"/>
          <a:ext cx="0" cy="10067925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45</xdr:col>
      <xdr:colOff>596480</xdr:colOff>
      <xdr:row>5</xdr:row>
      <xdr:rowOff>352964</xdr:rowOff>
    </xdr:from>
    <xdr:to>
      <xdr:col>45</xdr:col>
      <xdr:colOff>596480</xdr:colOff>
      <xdr:row>58</xdr:row>
      <xdr:rowOff>122898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C91EC004-610D-466A-8752-089721D3F186}"/>
            </a:ext>
          </a:extLst>
        </xdr:cNvPr>
        <xdr:cNvCxnSpPr/>
      </xdr:nvCxnSpPr>
      <xdr:spPr>
        <a:xfrm>
          <a:off x="30230220" y="1257839"/>
          <a:ext cx="0" cy="10067925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43</xdr:col>
      <xdr:colOff>306700</xdr:colOff>
      <xdr:row>5</xdr:row>
      <xdr:rowOff>352964</xdr:rowOff>
    </xdr:from>
    <xdr:to>
      <xdr:col>43</xdr:col>
      <xdr:colOff>306700</xdr:colOff>
      <xdr:row>58</xdr:row>
      <xdr:rowOff>122898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4913E9A6-9B7D-4AF5-9AEA-068EE91EC50C}"/>
            </a:ext>
          </a:extLst>
        </xdr:cNvPr>
        <xdr:cNvCxnSpPr/>
      </xdr:nvCxnSpPr>
      <xdr:spPr>
        <a:xfrm>
          <a:off x="28725270" y="1257839"/>
          <a:ext cx="0" cy="10067925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41</xdr:col>
      <xdr:colOff>30473</xdr:colOff>
      <xdr:row>5</xdr:row>
      <xdr:rowOff>352964</xdr:rowOff>
    </xdr:from>
    <xdr:to>
      <xdr:col>41</xdr:col>
      <xdr:colOff>30473</xdr:colOff>
      <xdr:row>58</xdr:row>
      <xdr:rowOff>122898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7F76EBBB-2508-43FE-ACC9-09162C0CEF91}"/>
            </a:ext>
          </a:extLst>
        </xdr:cNvPr>
        <xdr:cNvCxnSpPr/>
      </xdr:nvCxnSpPr>
      <xdr:spPr>
        <a:xfrm>
          <a:off x="27229843" y="1257839"/>
          <a:ext cx="0" cy="10067925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38</xdr:col>
      <xdr:colOff>357631</xdr:colOff>
      <xdr:row>5</xdr:row>
      <xdr:rowOff>352964</xdr:rowOff>
    </xdr:from>
    <xdr:to>
      <xdr:col>38</xdr:col>
      <xdr:colOff>357631</xdr:colOff>
      <xdr:row>58</xdr:row>
      <xdr:rowOff>122898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833883DD-EF38-4C95-8AD1-C8BBEDA0ECA5}"/>
            </a:ext>
          </a:extLst>
        </xdr:cNvPr>
        <xdr:cNvCxnSpPr/>
      </xdr:nvCxnSpPr>
      <xdr:spPr>
        <a:xfrm>
          <a:off x="25728201" y="1257839"/>
          <a:ext cx="0" cy="10067925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55</xdr:row>
      <xdr:rowOff>65748</xdr:rowOff>
    </xdr:from>
    <xdr:to>
      <xdr:col>63</xdr:col>
      <xdr:colOff>287648</xdr:colOff>
      <xdr:row>55</xdr:row>
      <xdr:rowOff>65748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1856FEBA-858E-40A9-8B0F-C453AE800F18}"/>
            </a:ext>
          </a:extLst>
        </xdr:cNvPr>
        <xdr:cNvCxnSpPr/>
      </xdr:nvCxnSpPr>
      <xdr:spPr>
        <a:xfrm>
          <a:off x="23441773" y="10697114"/>
          <a:ext cx="1745644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24256</xdr:colOff>
      <xdr:row>55</xdr:row>
      <xdr:rowOff>75273</xdr:rowOff>
    </xdr:from>
    <xdr:to>
      <xdr:col>36</xdr:col>
      <xdr:colOff>24256</xdr:colOff>
      <xdr:row>60</xdr:row>
      <xdr:rowOff>16292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CCB1CA5F-DB9E-41CF-8508-98C65ECA83B3}"/>
            </a:ext>
          </a:extLst>
        </xdr:cNvPr>
        <xdr:cNvCxnSpPr/>
      </xdr:nvCxnSpPr>
      <xdr:spPr>
        <a:xfrm>
          <a:off x="24175626" y="10706639"/>
          <a:ext cx="0" cy="895350"/>
        </a:xfrm>
        <a:prstGeom prst="line">
          <a:avLst/>
        </a:prstGeom>
        <a:ln w="28575"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24256</xdr:colOff>
      <xdr:row>50</xdr:row>
      <xdr:rowOff>141949</xdr:rowOff>
    </xdr:from>
    <xdr:to>
      <xdr:col>36</xdr:col>
      <xdr:colOff>24256</xdr:colOff>
      <xdr:row>55</xdr:row>
      <xdr:rowOff>84798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7BC118AE-75AA-4609-9AB9-1DE809B77BD4}"/>
            </a:ext>
          </a:extLst>
        </xdr:cNvPr>
        <xdr:cNvCxnSpPr/>
      </xdr:nvCxnSpPr>
      <xdr:spPr>
        <a:xfrm>
          <a:off x="24175626" y="9820814"/>
          <a:ext cx="0" cy="895350"/>
        </a:xfrm>
        <a:prstGeom prst="line">
          <a:avLst/>
        </a:prstGeom>
        <a:ln w="28575"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36</xdr:row>
      <xdr:rowOff>170523</xdr:rowOff>
    </xdr:from>
    <xdr:to>
      <xdr:col>63</xdr:col>
      <xdr:colOff>287648</xdr:colOff>
      <xdr:row>36</xdr:row>
      <xdr:rowOff>170523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7BE0CAF6-D613-4C24-BAD4-A2030FD37B05}"/>
            </a:ext>
          </a:extLst>
        </xdr:cNvPr>
        <xdr:cNvCxnSpPr/>
      </xdr:nvCxnSpPr>
      <xdr:spPr>
        <a:xfrm>
          <a:off x="23441773" y="7182389"/>
          <a:ext cx="1745644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24256</xdr:colOff>
      <xdr:row>36</xdr:row>
      <xdr:rowOff>180048</xdr:rowOff>
    </xdr:from>
    <xdr:to>
      <xdr:col>36</xdr:col>
      <xdr:colOff>24256</xdr:colOff>
      <xdr:row>41</xdr:row>
      <xdr:rowOff>122899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D6596584-5AEF-4C81-B205-D09DC782F7DB}"/>
            </a:ext>
          </a:extLst>
        </xdr:cNvPr>
        <xdr:cNvCxnSpPr/>
      </xdr:nvCxnSpPr>
      <xdr:spPr>
        <a:xfrm>
          <a:off x="24175626" y="7191914"/>
          <a:ext cx="0" cy="895350"/>
        </a:xfrm>
        <a:prstGeom prst="line">
          <a:avLst/>
        </a:prstGeom>
        <a:ln w="28575"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24256</xdr:colOff>
      <xdr:row>32</xdr:row>
      <xdr:rowOff>56223</xdr:rowOff>
    </xdr:from>
    <xdr:to>
      <xdr:col>36</xdr:col>
      <xdr:colOff>24256</xdr:colOff>
      <xdr:row>36</xdr:row>
      <xdr:rowOff>189573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94016396-EEFA-484B-A1ED-998BE8E325C2}"/>
            </a:ext>
          </a:extLst>
        </xdr:cNvPr>
        <xdr:cNvCxnSpPr/>
      </xdr:nvCxnSpPr>
      <xdr:spPr>
        <a:xfrm>
          <a:off x="24175626" y="6306089"/>
          <a:ext cx="0" cy="895350"/>
        </a:xfrm>
        <a:prstGeom prst="line">
          <a:avLst/>
        </a:prstGeom>
        <a:ln w="28575"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27</xdr:row>
      <xdr:rowOff>151474</xdr:rowOff>
    </xdr:from>
    <xdr:to>
      <xdr:col>63</xdr:col>
      <xdr:colOff>287648</xdr:colOff>
      <xdr:row>27</xdr:row>
      <xdr:rowOff>151474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C2FAB72B-671A-4E49-B53D-43FDE0C91123}"/>
            </a:ext>
          </a:extLst>
        </xdr:cNvPr>
        <xdr:cNvCxnSpPr/>
      </xdr:nvCxnSpPr>
      <xdr:spPr>
        <a:xfrm>
          <a:off x="23441773" y="5448839"/>
          <a:ext cx="1745644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24256</xdr:colOff>
      <xdr:row>27</xdr:row>
      <xdr:rowOff>160999</xdr:rowOff>
    </xdr:from>
    <xdr:to>
      <xdr:col>36</xdr:col>
      <xdr:colOff>24256</xdr:colOff>
      <xdr:row>32</xdr:row>
      <xdr:rowOff>103848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DFDB2DF7-A7CA-4DBE-B533-9C52E7C7F4A9}"/>
            </a:ext>
          </a:extLst>
        </xdr:cNvPr>
        <xdr:cNvCxnSpPr/>
      </xdr:nvCxnSpPr>
      <xdr:spPr>
        <a:xfrm>
          <a:off x="24175626" y="5458364"/>
          <a:ext cx="0" cy="895350"/>
        </a:xfrm>
        <a:prstGeom prst="line">
          <a:avLst/>
        </a:prstGeom>
        <a:ln w="28575"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24256</xdr:colOff>
      <xdr:row>23</xdr:row>
      <xdr:rowOff>46332</xdr:rowOff>
    </xdr:from>
    <xdr:to>
      <xdr:col>36</xdr:col>
      <xdr:colOff>24256</xdr:colOff>
      <xdr:row>27</xdr:row>
      <xdr:rowOff>170524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1A92A3F9-16F2-4454-8857-9454601427AD}"/>
            </a:ext>
          </a:extLst>
        </xdr:cNvPr>
        <xdr:cNvCxnSpPr/>
      </xdr:nvCxnSpPr>
      <xdr:spPr>
        <a:xfrm>
          <a:off x="24175626" y="4572539"/>
          <a:ext cx="0" cy="895350"/>
        </a:xfrm>
        <a:prstGeom prst="line">
          <a:avLst/>
        </a:prstGeom>
        <a:ln w="28575"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18</xdr:row>
      <xdr:rowOff>141582</xdr:rowOff>
    </xdr:from>
    <xdr:to>
      <xdr:col>63</xdr:col>
      <xdr:colOff>287648</xdr:colOff>
      <xdr:row>18</xdr:row>
      <xdr:rowOff>141582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A4C889AE-E658-459B-9094-F1A59BE6459F}"/>
            </a:ext>
          </a:extLst>
        </xdr:cNvPr>
        <xdr:cNvCxnSpPr/>
      </xdr:nvCxnSpPr>
      <xdr:spPr>
        <a:xfrm>
          <a:off x="23441773" y="3715289"/>
          <a:ext cx="1745644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24256</xdr:colOff>
      <xdr:row>18</xdr:row>
      <xdr:rowOff>151107</xdr:rowOff>
    </xdr:from>
    <xdr:to>
      <xdr:col>36</xdr:col>
      <xdr:colOff>24256</xdr:colOff>
      <xdr:row>23</xdr:row>
      <xdr:rowOff>93957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B5E4B5FB-0158-48CD-9F19-027CF42658D7}"/>
            </a:ext>
          </a:extLst>
        </xdr:cNvPr>
        <xdr:cNvCxnSpPr/>
      </xdr:nvCxnSpPr>
      <xdr:spPr>
        <a:xfrm>
          <a:off x="24175626" y="3724814"/>
          <a:ext cx="0" cy="895350"/>
        </a:xfrm>
        <a:prstGeom prst="line">
          <a:avLst/>
        </a:prstGeom>
        <a:ln w="28575"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24256</xdr:colOff>
      <xdr:row>14</xdr:row>
      <xdr:rowOff>25452</xdr:rowOff>
    </xdr:from>
    <xdr:to>
      <xdr:col>36</xdr:col>
      <xdr:colOff>24256</xdr:colOff>
      <xdr:row>18</xdr:row>
      <xdr:rowOff>160632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C5D8A2AC-86D0-4193-9CAF-60BB5DEC34BB}"/>
            </a:ext>
          </a:extLst>
        </xdr:cNvPr>
        <xdr:cNvCxnSpPr/>
      </xdr:nvCxnSpPr>
      <xdr:spPr>
        <a:xfrm>
          <a:off x="24175626" y="2838990"/>
          <a:ext cx="0" cy="895349"/>
        </a:xfrm>
        <a:prstGeom prst="line">
          <a:avLst/>
        </a:prstGeom>
        <a:ln w="28575"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9</xdr:row>
      <xdr:rowOff>122533</xdr:rowOff>
    </xdr:from>
    <xdr:to>
      <xdr:col>63</xdr:col>
      <xdr:colOff>287648</xdr:colOff>
      <xdr:row>9</xdr:row>
      <xdr:rowOff>122533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421EF009-5706-467E-BD50-1241DA089B5C}"/>
            </a:ext>
          </a:extLst>
        </xdr:cNvPr>
        <xdr:cNvCxnSpPr/>
      </xdr:nvCxnSpPr>
      <xdr:spPr>
        <a:xfrm>
          <a:off x="23441773" y="1981739"/>
          <a:ext cx="1745644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24256</xdr:colOff>
      <xdr:row>9</xdr:row>
      <xdr:rowOff>132058</xdr:rowOff>
    </xdr:from>
    <xdr:to>
      <xdr:col>36</xdr:col>
      <xdr:colOff>24256</xdr:colOff>
      <xdr:row>14</xdr:row>
      <xdr:rowOff>74907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7F18A4E0-AB12-48B4-9268-F1275D38D71B}"/>
            </a:ext>
          </a:extLst>
        </xdr:cNvPr>
        <xdr:cNvCxnSpPr/>
      </xdr:nvCxnSpPr>
      <xdr:spPr>
        <a:xfrm>
          <a:off x="24175626" y="1991264"/>
          <a:ext cx="0" cy="895350"/>
        </a:xfrm>
        <a:prstGeom prst="line">
          <a:avLst/>
        </a:prstGeom>
        <a:ln w="28575"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24256</xdr:colOff>
      <xdr:row>5</xdr:row>
      <xdr:rowOff>198732</xdr:rowOff>
    </xdr:from>
    <xdr:to>
      <xdr:col>36</xdr:col>
      <xdr:colOff>24256</xdr:colOff>
      <xdr:row>9</xdr:row>
      <xdr:rowOff>141583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8B74A0D3-239F-4FED-A7B6-8D926E360767}"/>
            </a:ext>
          </a:extLst>
        </xdr:cNvPr>
        <xdr:cNvCxnSpPr/>
      </xdr:nvCxnSpPr>
      <xdr:spPr>
        <a:xfrm>
          <a:off x="24175626" y="1105439"/>
          <a:ext cx="0" cy="895350"/>
        </a:xfrm>
        <a:prstGeom prst="line">
          <a:avLst/>
        </a:prstGeom>
        <a:ln w="28575"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52</xdr:row>
      <xdr:rowOff>189574</xdr:rowOff>
    </xdr:from>
    <xdr:to>
      <xdr:col>63</xdr:col>
      <xdr:colOff>287648</xdr:colOff>
      <xdr:row>52</xdr:row>
      <xdr:rowOff>189574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38428110-F6FF-4265-9FF7-EAF08B39BC79}"/>
            </a:ext>
          </a:extLst>
        </xdr:cNvPr>
        <xdr:cNvCxnSpPr/>
      </xdr:nvCxnSpPr>
      <xdr:spPr>
        <a:xfrm>
          <a:off x="23441773" y="10249439"/>
          <a:ext cx="1745644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50</xdr:row>
      <xdr:rowOff>141949</xdr:rowOff>
    </xdr:from>
    <xdr:to>
      <xdr:col>36</xdr:col>
      <xdr:colOff>368809</xdr:colOff>
      <xdr:row>52</xdr:row>
      <xdr:rowOff>170524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D46C2E52-99CB-406C-B4CD-AD75EE531D8A}"/>
            </a:ext>
          </a:extLst>
        </xdr:cNvPr>
        <xdr:cNvCxnSpPr/>
      </xdr:nvCxnSpPr>
      <xdr:spPr>
        <a:xfrm>
          <a:off x="24520179" y="9820814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53</xdr:row>
      <xdr:rowOff>16292</xdr:rowOff>
    </xdr:from>
    <xdr:to>
      <xdr:col>36</xdr:col>
      <xdr:colOff>368809</xdr:colOff>
      <xdr:row>55</xdr:row>
      <xdr:rowOff>46698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2135ADA1-BB57-4923-851E-AC377396809E}"/>
            </a:ext>
          </a:extLst>
        </xdr:cNvPr>
        <xdr:cNvCxnSpPr/>
      </xdr:nvCxnSpPr>
      <xdr:spPr>
        <a:xfrm>
          <a:off x="24520179" y="10268489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39</xdr:row>
      <xdr:rowOff>37174</xdr:rowOff>
    </xdr:from>
    <xdr:to>
      <xdr:col>63</xdr:col>
      <xdr:colOff>287648</xdr:colOff>
      <xdr:row>39</xdr:row>
      <xdr:rowOff>37174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63723F8D-4372-4880-A544-161F3B073D2D}"/>
            </a:ext>
          </a:extLst>
        </xdr:cNvPr>
        <xdr:cNvCxnSpPr/>
      </xdr:nvCxnSpPr>
      <xdr:spPr>
        <a:xfrm>
          <a:off x="23441773" y="7620539"/>
          <a:ext cx="1745644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36</xdr:row>
      <xdr:rowOff>180048</xdr:rowOff>
    </xdr:from>
    <xdr:to>
      <xdr:col>36</xdr:col>
      <xdr:colOff>368809</xdr:colOff>
      <xdr:row>39</xdr:row>
      <xdr:rowOff>16292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3059382B-638F-45F9-8DB2-65FAEB7D8350}"/>
            </a:ext>
          </a:extLst>
        </xdr:cNvPr>
        <xdr:cNvCxnSpPr/>
      </xdr:nvCxnSpPr>
      <xdr:spPr>
        <a:xfrm>
          <a:off x="24520179" y="7191914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39</xdr:row>
      <xdr:rowOff>56224</xdr:rowOff>
    </xdr:from>
    <xdr:to>
      <xdr:col>36</xdr:col>
      <xdr:colOff>368809</xdr:colOff>
      <xdr:row>41</xdr:row>
      <xdr:rowOff>84799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F326C505-0802-4F86-89D5-84074449D2FA}"/>
            </a:ext>
          </a:extLst>
        </xdr:cNvPr>
        <xdr:cNvCxnSpPr/>
      </xdr:nvCxnSpPr>
      <xdr:spPr>
        <a:xfrm>
          <a:off x="24520179" y="7639589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43</xdr:row>
      <xdr:rowOff>170525</xdr:rowOff>
    </xdr:from>
    <xdr:to>
      <xdr:col>63</xdr:col>
      <xdr:colOff>287648</xdr:colOff>
      <xdr:row>43</xdr:row>
      <xdr:rowOff>170525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580807A1-619A-461E-970C-F7B5B23F7090}"/>
            </a:ext>
          </a:extLst>
        </xdr:cNvPr>
        <xdr:cNvCxnSpPr/>
      </xdr:nvCxnSpPr>
      <xdr:spPr>
        <a:xfrm>
          <a:off x="23441773" y="8515890"/>
          <a:ext cx="1745644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41</xdr:row>
      <xdr:rowOff>122899</xdr:rowOff>
    </xdr:from>
    <xdr:to>
      <xdr:col>36</xdr:col>
      <xdr:colOff>368809</xdr:colOff>
      <xdr:row>43</xdr:row>
      <xdr:rowOff>151475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F4BAAD8F-7207-4FC0-9A39-5746E0EC154C}"/>
            </a:ext>
          </a:extLst>
        </xdr:cNvPr>
        <xdr:cNvCxnSpPr/>
      </xdr:nvCxnSpPr>
      <xdr:spPr>
        <a:xfrm>
          <a:off x="24520179" y="8087264"/>
          <a:ext cx="0" cy="409576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43</xdr:row>
      <xdr:rowOff>189575</xdr:rowOff>
    </xdr:from>
    <xdr:to>
      <xdr:col>36</xdr:col>
      <xdr:colOff>368809</xdr:colOff>
      <xdr:row>46</xdr:row>
      <xdr:rowOff>24020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D6143252-6FB0-4CE6-851A-65B03C320E45}"/>
            </a:ext>
          </a:extLst>
        </xdr:cNvPr>
        <xdr:cNvCxnSpPr/>
      </xdr:nvCxnSpPr>
      <xdr:spPr>
        <a:xfrm>
          <a:off x="24520179" y="8534940"/>
          <a:ext cx="0" cy="407777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48</xdr:row>
      <xdr:rowOff>75273</xdr:rowOff>
    </xdr:from>
    <xdr:to>
      <xdr:col>63</xdr:col>
      <xdr:colOff>287648</xdr:colOff>
      <xdr:row>48</xdr:row>
      <xdr:rowOff>75273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D5423F0D-B6C3-478F-9C7D-D1A61C50F078}"/>
            </a:ext>
          </a:extLst>
        </xdr:cNvPr>
        <xdr:cNvCxnSpPr/>
      </xdr:nvCxnSpPr>
      <xdr:spPr>
        <a:xfrm>
          <a:off x="23441773" y="9373139"/>
          <a:ext cx="1745644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46</xdr:row>
      <xdr:rowOff>24020</xdr:rowOff>
    </xdr:from>
    <xdr:to>
      <xdr:col>36</xdr:col>
      <xdr:colOff>368809</xdr:colOff>
      <xdr:row>48</xdr:row>
      <xdr:rowOff>56223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4F64E551-3A92-419C-86C5-0760BD080B5B}"/>
            </a:ext>
          </a:extLst>
        </xdr:cNvPr>
        <xdr:cNvCxnSpPr/>
      </xdr:nvCxnSpPr>
      <xdr:spPr>
        <a:xfrm>
          <a:off x="24520179" y="8942717"/>
          <a:ext cx="0" cy="411372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48</xdr:row>
      <xdr:rowOff>94323</xdr:rowOff>
    </xdr:from>
    <xdr:to>
      <xdr:col>36</xdr:col>
      <xdr:colOff>368809</xdr:colOff>
      <xdr:row>50</xdr:row>
      <xdr:rowOff>122899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C4668F6C-5169-46E8-BBD6-6E8FF6966C68}"/>
            </a:ext>
          </a:extLst>
        </xdr:cNvPr>
        <xdr:cNvCxnSpPr/>
      </xdr:nvCxnSpPr>
      <xdr:spPr>
        <a:xfrm>
          <a:off x="24520179" y="9392189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57</xdr:row>
      <xdr:rowOff>113374</xdr:rowOff>
    </xdr:from>
    <xdr:to>
      <xdr:col>63</xdr:col>
      <xdr:colOff>287648</xdr:colOff>
      <xdr:row>57</xdr:row>
      <xdr:rowOff>113374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AD8CAEA6-D58C-4040-960A-23CD97FF3877}"/>
            </a:ext>
          </a:extLst>
        </xdr:cNvPr>
        <xdr:cNvCxnSpPr/>
      </xdr:nvCxnSpPr>
      <xdr:spPr>
        <a:xfrm>
          <a:off x="23441773" y="11125739"/>
          <a:ext cx="1745644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55</xdr:row>
      <xdr:rowOff>65748</xdr:rowOff>
    </xdr:from>
    <xdr:to>
      <xdr:col>36</xdr:col>
      <xdr:colOff>368809</xdr:colOff>
      <xdr:row>57</xdr:row>
      <xdr:rowOff>94324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787409DF-11F9-47EA-884B-6ECBE456BB5C}"/>
            </a:ext>
          </a:extLst>
        </xdr:cNvPr>
        <xdr:cNvCxnSpPr/>
      </xdr:nvCxnSpPr>
      <xdr:spPr>
        <a:xfrm>
          <a:off x="24520179" y="10697114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57</xdr:row>
      <xdr:rowOff>132424</xdr:rowOff>
    </xdr:from>
    <xdr:to>
      <xdr:col>36</xdr:col>
      <xdr:colOff>368809</xdr:colOff>
      <xdr:row>59</xdr:row>
      <xdr:rowOff>160998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8E10CF8B-BDEE-42A3-80BA-040A69C05FC7}"/>
            </a:ext>
          </a:extLst>
        </xdr:cNvPr>
        <xdr:cNvCxnSpPr/>
      </xdr:nvCxnSpPr>
      <xdr:spPr>
        <a:xfrm>
          <a:off x="24520179" y="11144789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34</xdr:row>
      <xdr:rowOff>122899</xdr:rowOff>
    </xdr:from>
    <xdr:to>
      <xdr:col>63</xdr:col>
      <xdr:colOff>287648</xdr:colOff>
      <xdr:row>34</xdr:row>
      <xdr:rowOff>122899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55DC0E7E-1042-492C-86BA-C8F44A1BF1B8}"/>
            </a:ext>
          </a:extLst>
        </xdr:cNvPr>
        <xdr:cNvCxnSpPr/>
      </xdr:nvCxnSpPr>
      <xdr:spPr>
        <a:xfrm>
          <a:off x="23441773" y="6753764"/>
          <a:ext cx="1745644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32</xdr:row>
      <xdr:rowOff>75273</xdr:rowOff>
    </xdr:from>
    <xdr:to>
      <xdr:col>36</xdr:col>
      <xdr:colOff>368809</xdr:colOff>
      <xdr:row>34</xdr:row>
      <xdr:rowOff>103849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E799E138-3131-41B1-8D74-156EDFC97622}"/>
            </a:ext>
          </a:extLst>
        </xdr:cNvPr>
        <xdr:cNvCxnSpPr/>
      </xdr:nvCxnSpPr>
      <xdr:spPr>
        <a:xfrm>
          <a:off x="24520179" y="6325139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34</xdr:row>
      <xdr:rowOff>141949</xdr:rowOff>
    </xdr:from>
    <xdr:to>
      <xdr:col>36</xdr:col>
      <xdr:colOff>368809</xdr:colOff>
      <xdr:row>36</xdr:row>
      <xdr:rowOff>170523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57FAFB69-2D76-4823-87E8-B003316F6495}"/>
            </a:ext>
          </a:extLst>
        </xdr:cNvPr>
        <xdr:cNvCxnSpPr/>
      </xdr:nvCxnSpPr>
      <xdr:spPr>
        <a:xfrm>
          <a:off x="24520179" y="6772814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30</xdr:row>
      <xdr:rowOff>6767</xdr:rowOff>
    </xdr:from>
    <xdr:to>
      <xdr:col>63</xdr:col>
      <xdr:colOff>287648</xdr:colOff>
      <xdr:row>30</xdr:row>
      <xdr:rowOff>6767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D448B189-3386-4B3A-B297-B95CCBED2E18}"/>
            </a:ext>
          </a:extLst>
        </xdr:cNvPr>
        <xdr:cNvCxnSpPr/>
      </xdr:nvCxnSpPr>
      <xdr:spPr>
        <a:xfrm>
          <a:off x="23441773" y="5877464"/>
          <a:ext cx="1745644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27</xdr:row>
      <xdr:rowOff>151474</xdr:rowOff>
    </xdr:from>
    <xdr:to>
      <xdr:col>36</xdr:col>
      <xdr:colOff>368809</xdr:colOff>
      <xdr:row>29</xdr:row>
      <xdr:rowOff>180048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301ED627-6066-4C8C-978D-84B79EC0D1D8}"/>
            </a:ext>
          </a:extLst>
        </xdr:cNvPr>
        <xdr:cNvCxnSpPr/>
      </xdr:nvCxnSpPr>
      <xdr:spPr>
        <a:xfrm>
          <a:off x="24520179" y="5448839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30</xdr:row>
      <xdr:rowOff>24020</xdr:rowOff>
    </xdr:from>
    <xdr:to>
      <xdr:col>36</xdr:col>
      <xdr:colOff>368809</xdr:colOff>
      <xdr:row>32</xdr:row>
      <xdr:rowOff>56223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470E0D6-E6DE-48CD-BAED-0DA305A51026}"/>
            </a:ext>
          </a:extLst>
        </xdr:cNvPr>
        <xdr:cNvCxnSpPr/>
      </xdr:nvCxnSpPr>
      <xdr:spPr>
        <a:xfrm>
          <a:off x="24520179" y="5894717"/>
          <a:ext cx="0" cy="411372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25</xdr:row>
      <xdr:rowOff>113374</xdr:rowOff>
    </xdr:from>
    <xdr:to>
      <xdr:col>63</xdr:col>
      <xdr:colOff>287648</xdr:colOff>
      <xdr:row>25</xdr:row>
      <xdr:rowOff>113374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75682DCB-CC11-4377-8B33-5524A6CC4F9C}"/>
            </a:ext>
          </a:extLst>
        </xdr:cNvPr>
        <xdr:cNvCxnSpPr/>
      </xdr:nvCxnSpPr>
      <xdr:spPr>
        <a:xfrm>
          <a:off x="23441773" y="5029740"/>
          <a:ext cx="1745644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23</xdr:row>
      <xdr:rowOff>74907</xdr:rowOff>
    </xdr:from>
    <xdr:to>
      <xdr:col>36</xdr:col>
      <xdr:colOff>368809</xdr:colOff>
      <xdr:row>25</xdr:row>
      <xdr:rowOff>94324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EF8C43D-A263-4EC7-B59B-9312D2D70A5A}"/>
            </a:ext>
          </a:extLst>
        </xdr:cNvPr>
        <xdr:cNvCxnSpPr/>
      </xdr:nvCxnSpPr>
      <xdr:spPr>
        <a:xfrm>
          <a:off x="24520179" y="4601114"/>
          <a:ext cx="0" cy="409576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25</xdr:row>
      <xdr:rowOff>132424</xdr:rowOff>
    </xdr:from>
    <xdr:to>
      <xdr:col>36</xdr:col>
      <xdr:colOff>368809</xdr:colOff>
      <xdr:row>27</xdr:row>
      <xdr:rowOff>160999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CB6A7704-578B-4FB6-9074-97F91A472711}"/>
            </a:ext>
          </a:extLst>
        </xdr:cNvPr>
        <xdr:cNvCxnSpPr/>
      </xdr:nvCxnSpPr>
      <xdr:spPr>
        <a:xfrm>
          <a:off x="24520179" y="5048790"/>
          <a:ext cx="0" cy="409574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20</xdr:row>
      <xdr:rowOff>179683</xdr:rowOff>
    </xdr:from>
    <xdr:to>
      <xdr:col>63</xdr:col>
      <xdr:colOff>287648</xdr:colOff>
      <xdr:row>20</xdr:row>
      <xdr:rowOff>179683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825E59AB-3FD9-47D9-BB0D-4ADD7E826107}"/>
            </a:ext>
          </a:extLst>
        </xdr:cNvPr>
        <xdr:cNvCxnSpPr/>
      </xdr:nvCxnSpPr>
      <xdr:spPr>
        <a:xfrm>
          <a:off x="23441773" y="4134389"/>
          <a:ext cx="1745644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18</xdr:row>
      <xdr:rowOff>132057</xdr:rowOff>
    </xdr:from>
    <xdr:to>
      <xdr:col>36</xdr:col>
      <xdr:colOff>368809</xdr:colOff>
      <xdr:row>20</xdr:row>
      <xdr:rowOff>160633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FA70C566-B6C6-4817-BCAC-4A8293DB697D}"/>
            </a:ext>
          </a:extLst>
        </xdr:cNvPr>
        <xdr:cNvCxnSpPr/>
      </xdr:nvCxnSpPr>
      <xdr:spPr>
        <a:xfrm>
          <a:off x="24520179" y="3705764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21</xdr:row>
      <xdr:rowOff>6401</xdr:rowOff>
    </xdr:from>
    <xdr:to>
      <xdr:col>36</xdr:col>
      <xdr:colOff>368809</xdr:colOff>
      <xdr:row>23</xdr:row>
      <xdr:rowOff>33178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F00BF5A0-8CE5-419C-8F82-7BE560E3983D}"/>
            </a:ext>
          </a:extLst>
        </xdr:cNvPr>
        <xdr:cNvCxnSpPr/>
      </xdr:nvCxnSpPr>
      <xdr:spPr>
        <a:xfrm>
          <a:off x="24520179" y="4153439"/>
          <a:ext cx="0" cy="407778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16</xdr:row>
      <xdr:rowOff>93957</xdr:rowOff>
    </xdr:from>
    <xdr:to>
      <xdr:col>63</xdr:col>
      <xdr:colOff>287648</xdr:colOff>
      <xdr:row>16</xdr:row>
      <xdr:rowOff>93957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885D8E48-1582-400C-B00C-6B70DDABFD42}"/>
            </a:ext>
          </a:extLst>
        </xdr:cNvPr>
        <xdr:cNvCxnSpPr/>
      </xdr:nvCxnSpPr>
      <xdr:spPr>
        <a:xfrm>
          <a:off x="23441773" y="3286664"/>
          <a:ext cx="1745644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14</xdr:row>
      <xdr:rowOff>46332</xdr:rowOff>
    </xdr:from>
    <xdr:to>
      <xdr:col>36</xdr:col>
      <xdr:colOff>368809</xdr:colOff>
      <xdr:row>16</xdr:row>
      <xdr:rowOff>74907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733B529-6EB2-4C04-9EFD-BC54A35CE074}"/>
            </a:ext>
          </a:extLst>
        </xdr:cNvPr>
        <xdr:cNvCxnSpPr/>
      </xdr:nvCxnSpPr>
      <xdr:spPr>
        <a:xfrm>
          <a:off x="24520179" y="2858039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16</xdr:row>
      <xdr:rowOff>113007</xdr:rowOff>
    </xdr:from>
    <xdr:to>
      <xdr:col>36</xdr:col>
      <xdr:colOff>368809</xdr:colOff>
      <xdr:row>18</xdr:row>
      <xdr:rowOff>141582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B01A6C7D-68BB-4BCC-8AE7-9BA9CAA2131A}"/>
            </a:ext>
          </a:extLst>
        </xdr:cNvPr>
        <xdr:cNvCxnSpPr/>
      </xdr:nvCxnSpPr>
      <xdr:spPr>
        <a:xfrm>
          <a:off x="24520179" y="3305714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11</xdr:row>
      <xdr:rowOff>170157</xdr:rowOff>
    </xdr:from>
    <xdr:to>
      <xdr:col>63</xdr:col>
      <xdr:colOff>287648</xdr:colOff>
      <xdr:row>11</xdr:row>
      <xdr:rowOff>170157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D8D95540-6CE0-4FAC-98F7-42848D0C0940}"/>
            </a:ext>
          </a:extLst>
        </xdr:cNvPr>
        <xdr:cNvCxnSpPr/>
      </xdr:nvCxnSpPr>
      <xdr:spPr>
        <a:xfrm>
          <a:off x="23441773" y="2410364"/>
          <a:ext cx="1745644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9</xdr:row>
      <xdr:rowOff>122533</xdr:rowOff>
    </xdr:from>
    <xdr:to>
      <xdr:col>36</xdr:col>
      <xdr:colOff>368809</xdr:colOff>
      <xdr:row>11</xdr:row>
      <xdr:rowOff>151107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271F6D89-FFEE-4EDE-83B7-D8816FEFA5B4}"/>
            </a:ext>
          </a:extLst>
        </xdr:cNvPr>
        <xdr:cNvCxnSpPr/>
      </xdr:nvCxnSpPr>
      <xdr:spPr>
        <a:xfrm>
          <a:off x="24520179" y="1981739"/>
          <a:ext cx="0" cy="409575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11</xdr:row>
      <xdr:rowOff>189207</xdr:rowOff>
    </xdr:from>
    <xdr:to>
      <xdr:col>36</xdr:col>
      <xdr:colOff>368809</xdr:colOff>
      <xdr:row>14</xdr:row>
      <xdr:rowOff>25452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D4AFF3B4-176E-49E9-A469-C75435E3B51E}"/>
            </a:ext>
          </a:extLst>
        </xdr:cNvPr>
        <xdr:cNvCxnSpPr/>
      </xdr:nvCxnSpPr>
      <xdr:spPr>
        <a:xfrm>
          <a:off x="24520179" y="2429414"/>
          <a:ext cx="0" cy="409576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34</xdr:col>
      <xdr:colOff>513633</xdr:colOff>
      <xdr:row>7</xdr:row>
      <xdr:rowOff>74908</xdr:rowOff>
    </xdr:from>
    <xdr:to>
      <xdr:col>63</xdr:col>
      <xdr:colOff>287648</xdr:colOff>
      <xdr:row>7</xdr:row>
      <xdr:rowOff>74908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3C5BBB2D-A3E4-4336-8D50-AD3F7498BD82}"/>
            </a:ext>
          </a:extLst>
        </xdr:cNvPr>
        <xdr:cNvCxnSpPr/>
      </xdr:nvCxnSpPr>
      <xdr:spPr>
        <a:xfrm>
          <a:off x="23441773" y="1553115"/>
          <a:ext cx="1745644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5</xdr:row>
      <xdr:rowOff>217782</xdr:rowOff>
    </xdr:from>
    <xdr:to>
      <xdr:col>36</xdr:col>
      <xdr:colOff>368809</xdr:colOff>
      <xdr:row>7</xdr:row>
      <xdr:rowOff>55858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F1D751DD-6E3E-4941-8F54-65D1AF66D736}"/>
            </a:ext>
          </a:extLst>
        </xdr:cNvPr>
        <xdr:cNvCxnSpPr/>
      </xdr:nvCxnSpPr>
      <xdr:spPr>
        <a:xfrm>
          <a:off x="24520179" y="1124489"/>
          <a:ext cx="0" cy="409576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36</xdr:col>
      <xdr:colOff>368809</xdr:colOff>
      <xdr:row>7</xdr:row>
      <xdr:rowOff>93958</xdr:rowOff>
    </xdr:from>
    <xdr:to>
      <xdr:col>36</xdr:col>
      <xdr:colOff>368809</xdr:colOff>
      <xdr:row>9</xdr:row>
      <xdr:rowOff>122533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C369EB49-3ACD-4627-8DBA-D508812C77EF}"/>
            </a:ext>
          </a:extLst>
        </xdr:cNvPr>
        <xdr:cNvCxnSpPr/>
      </xdr:nvCxnSpPr>
      <xdr:spPr>
        <a:xfrm>
          <a:off x="24520179" y="1572165"/>
          <a:ext cx="0" cy="409574"/>
        </a:xfrm>
        <a:prstGeom prst="line">
          <a:avLst/>
        </a:prstGeom>
        <a:ln w="28575">
          <a:solidFill>
            <a:schemeClr val="accent2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62</xdr:col>
      <xdr:colOff>445136</xdr:colOff>
      <xdr:row>5</xdr:row>
      <xdr:rowOff>352964</xdr:rowOff>
    </xdr:from>
    <xdr:to>
      <xdr:col>62</xdr:col>
      <xdr:colOff>445136</xdr:colOff>
      <xdr:row>58</xdr:row>
      <xdr:rowOff>122898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21BEC722-9B07-47E9-AB12-5E943AA6E4EE}"/>
            </a:ext>
          </a:extLst>
        </xdr:cNvPr>
        <xdr:cNvCxnSpPr/>
      </xdr:nvCxnSpPr>
      <xdr:spPr>
        <a:xfrm>
          <a:off x="40446106" y="1257839"/>
          <a:ext cx="0" cy="10067925"/>
        </a:xfrm>
        <a:prstGeom prst="line">
          <a:avLst/>
        </a:prstGeom>
        <a:ln w="28575">
          <a:solidFill>
            <a:schemeClr val="accent6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60</xdr:col>
      <xdr:colOff>154298</xdr:colOff>
      <xdr:row>5</xdr:row>
      <xdr:rowOff>352964</xdr:rowOff>
    </xdr:from>
    <xdr:to>
      <xdr:col>60</xdr:col>
      <xdr:colOff>154298</xdr:colOff>
      <xdr:row>58</xdr:row>
      <xdr:rowOff>122898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E1BBD8E3-C2C4-4B90-A669-60AD9D812C83}"/>
            </a:ext>
          </a:extLst>
        </xdr:cNvPr>
        <xdr:cNvCxnSpPr/>
      </xdr:nvCxnSpPr>
      <xdr:spPr>
        <a:xfrm>
          <a:off x="38936068" y="1257839"/>
          <a:ext cx="0" cy="10067925"/>
        </a:xfrm>
        <a:prstGeom prst="line">
          <a:avLst/>
        </a:prstGeom>
        <a:ln w="28575">
          <a:solidFill>
            <a:schemeClr val="accent6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57</xdr:col>
      <xdr:colOff>492763</xdr:colOff>
      <xdr:row>5</xdr:row>
      <xdr:rowOff>352964</xdr:rowOff>
    </xdr:from>
    <xdr:to>
      <xdr:col>57</xdr:col>
      <xdr:colOff>492763</xdr:colOff>
      <xdr:row>58</xdr:row>
      <xdr:rowOff>122898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C64CC709-AD28-4189-BC33-10C7048D1438}"/>
            </a:ext>
          </a:extLst>
        </xdr:cNvPr>
        <xdr:cNvCxnSpPr/>
      </xdr:nvCxnSpPr>
      <xdr:spPr>
        <a:xfrm>
          <a:off x="37445733" y="1257839"/>
          <a:ext cx="0" cy="10067925"/>
        </a:xfrm>
        <a:prstGeom prst="line">
          <a:avLst/>
        </a:prstGeom>
        <a:ln w="28575">
          <a:solidFill>
            <a:schemeClr val="accent6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55</xdr:col>
      <xdr:colOff>201924</xdr:colOff>
      <xdr:row>5</xdr:row>
      <xdr:rowOff>352964</xdr:rowOff>
    </xdr:from>
    <xdr:to>
      <xdr:col>55</xdr:col>
      <xdr:colOff>201924</xdr:colOff>
      <xdr:row>58</xdr:row>
      <xdr:rowOff>122898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F167B2CC-F077-497A-9AC4-3C2BF806C351}"/>
            </a:ext>
          </a:extLst>
        </xdr:cNvPr>
        <xdr:cNvCxnSpPr/>
      </xdr:nvCxnSpPr>
      <xdr:spPr>
        <a:xfrm>
          <a:off x="35935694" y="1257839"/>
          <a:ext cx="0" cy="10067925"/>
        </a:xfrm>
        <a:prstGeom prst="line">
          <a:avLst/>
        </a:prstGeom>
        <a:ln w="28575">
          <a:solidFill>
            <a:schemeClr val="accent6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52</xdr:col>
      <xdr:colOff>532301</xdr:colOff>
      <xdr:row>5</xdr:row>
      <xdr:rowOff>352964</xdr:rowOff>
    </xdr:from>
    <xdr:to>
      <xdr:col>52</xdr:col>
      <xdr:colOff>532301</xdr:colOff>
      <xdr:row>58</xdr:row>
      <xdr:rowOff>122898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BFD646DD-3C46-4B98-93B1-F1F2E8B07A0F}"/>
            </a:ext>
          </a:extLst>
        </xdr:cNvPr>
        <xdr:cNvCxnSpPr/>
      </xdr:nvCxnSpPr>
      <xdr:spPr>
        <a:xfrm>
          <a:off x="34433241" y="1257839"/>
          <a:ext cx="0" cy="10067925"/>
        </a:xfrm>
        <a:prstGeom prst="line">
          <a:avLst/>
        </a:prstGeom>
        <a:ln w="28575">
          <a:solidFill>
            <a:schemeClr val="accent6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50</xdr:col>
      <xdr:colOff>249549</xdr:colOff>
      <xdr:row>5</xdr:row>
      <xdr:rowOff>352964</xdr:rowOff>
    </xdr:from>
    <xdr:to>
      <xdr:col>50</xdr:col>
      <xdr:colOff>249549</xdr:colOff>
      <xdr:row>58</xdr:row>
      <xdr:rowOff>122898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41CAA8D1-6A83-4B49-BAB9-CC982B5658A0}"/>
            </a:ext>
          </a:extLst>
        </xdr:cNvPr>
        <xdr:cNvCxnSpPr/>
      </xdr:nvCxnSpPr>
      <xdr:spPr>
        <a:xfrm>
          <a:off x="32935319" y="1257839"/>
          <a:ext cx="0" cy="10067925"/>
        </a:xfrm>
        <a:prstGeom prst="line">
          <a:avLst/>
        </a:prstGeom>
        <a:ln w="28575">
          <a:solidFill>
            <a:schemeClr val="accent6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47</xdr:col>
      <xdr:colOff>579924</xdr:colOff>
      <xdr:row>5</xdr:row>
      <xdr:rowOff>352964</xdr:rowOff>
    </xdr:from>
    <xdr:to>
      <xdr:col>47</xdr:col>
      <xdr:colOff>579924</xdr:colOff>
      <xdr:row>58</xdr:row>
      <xdr:rowOff>122898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4D0F47E6-DC19-42F8-9B3C-B0266ABA6D3F}"/>
            </a:ext>
          </a:extLst>
        </xdr:cNvPr>
        <xdr:cNvCxnSpPr/>
      </xdr:nvCxnSpPr>
      <xdr:spPr>
        <a:xfrm>
          <a:off x="31432864" y="1257839"/>
          <a:ext cx="0" cy="10067925"/>
        </a:xfrm>
        <a:prstGeom prst="line">
          <a:avLst/>
        </a:prstGeom>
        <a:ln w="28575">
          <a:solidFill>
            <a:schemeClr val="accent6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45</xdr:col>
      <xdr:colOff>287649</xdr:colOff>
      <xdr:row>5</xdr:row>
      <xdr:rowOff>352964</xdr:rowOff>
    </xdr:from>
    <xdr:to>
      <xdr:col>45</xdr:col>
      <xdr:colOff>287649</xdr:colOff>
      <xdr:row>58</xdr:row>
      <xdr:rowOff>122898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A3F38EB0-E459-4336-91FE-7B17C21BAA6B}"/>
            </a:ext>
          </a:extLst>
        </xdr:cNvPr>
        <xdr:cNvCxnSpPr/>
      </xdr:nvCxnSpPr>
      <xdr:spPr>
        <a:xfrm>
          <a:off x="29925419" y="1257839"/>
          <a:ext cx="0" cy="10067925"/>
        </a:xfrm>
        <a:prstGeom prst="line">
          <a:avLst/>
        </a:prstGeom>
        <a:ln w="28575">
          <a:solidFill>
            <a:schemeClr val="accent6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43</xdr:col>
      <xdr:colOff>1900</xdr:colOff>
      <xdr:row>5</xdr:row>
      <xdr:rowOff>352964</xdr:rowOff>
    </xdr:from>
    <xdr:to>
      <xdr:col>43</xdr:col>
      <xdr:colOff>1900</xdr:colOff>
      <xdr:row>58</xdr:row>
      <xdr:rowOff>122898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F8B1BCCC-7E9E-4594-8FD4-1665ACE161F0}"/>
            </a:ext>
          </a:extLst>
        </xdr:cNvPr>
        <xdr:cNvCxnSpPr/>
      </xdr:nvCxnSpPr>
      <xdr:spPr>
        <a:xfrm>
          <a:off x="28420470" y="1257839"/>
          <a:ext cx="0" cy="10067925"/>
        </a:xfrm>
        <a:prstGeom prst="line">
          <a:avLst/>
        </a:prstGeom>
        <a:ln w="28575">
          <a:solidFill>
            <a:schemeClr val="accent6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40</xdr:col>
      <xdr:colOff>335275</xdr:colOff>
      <xdr:row>5</xdr:row>
      <xdr:rowOff>352964</xdr:rowOff>
    </xdr:from>
    <xdr:to>
      <xdr:col>40</xdr:col>
      <xdr:colOff>335275</xdr:colOff>
      <xdr:row>58</xdr:row>
      <xdr:rowOff>122898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6FF0F80F-41C4-4276-B98C-A92A66A0B45D}"/>
            </a:ext>
          </a:extLst>
        </xdr:cNvPr>
        <xdr:cNvCxnSpPr/>
      </xdr:nvCxnSpPr>
      <xdr:spPr>
        <a:xfrm>
          <a:off x="26925045" y="1257839"/>
          <a:ext cx="0" cy="10067925"/>
        </a:xfrm>
        <a:prstGeom prst="line">
          <a:avLst/>
        </a:prstGeom>
        <a:ln w="28575">
          <a:solidFill>
            <a:schemeClr val="accent6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38</xdr:col>
      <xdr:colOff>62356</xdr:colOff>
      <xdr:row>5</xdr:row>
      <xdr:rowOff>352964</xdr:rowOff>
    </xdr:from>
    <xdr:to>
      <xdr:col>38</xdr:col>
      <xdr:colOff>62356</xdr:colOff>
      <xdr:row>58</xdr:row>
      <xdr:rowOff>122898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D380463E-40D4-4B76-B07F-6830D523E027}"/>
            </a:ext>
          </a:extLst>
        </xdr:cNvPr>
        <xdr:cNvCxnSpPr/>
      </xdr:nvCxnSpPr>
      <xdr:spPr>
        <a:xfrm>
          <a:off x="25432926" y="1257839"/>
          <a:ext cx="0" cy="10067925"/>
        </a:xfrm>
        <a:prstGeom prst="line">
          <a:avLst/>
        </a:prstGeom>
        <a:ln w="28575">
          <a:solidFill>
            <a:schemeClr val="accent6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37</xdr:col>
      <xdr:colOff>368811</xdr:colOff>
      <xdr:row>5</xdr:row>
      <xdr:rowOff>352964</xdr:rowOff>
    </xdr:from>
    <xdr:to>
      <xdr:col>37</xdr:col>
      <xdr:colOff>368811</xdr:colOff>
      <xdr:row>58</xdr:row>
      <xdr:rowOff>122898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DE5F98C8-15AB-4017-93D5-18486A0A629F}"/>
            </a:ext>
          </a:extLst>
        </xdr:cNvPr>
        <xdr:cNvCxnSpPr/>
      </xdr:nvCxnSpPr>
      <xdr:spPr>
        <a:xfrm>
          <a:off x="25129781" y="1257839"/>
          <a:ext cx="0" cy="10067925"/>
        </a:xfrm>
        <a:prstGeom prst="line">
          <a:avLst/>
        </a:prstGeom>
        <a:ln w="28575">
          <a:solidFill>
            <a:srgbClr val="7030A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40</xdr:col>
      <xdr:colOff>30475</xdr:colOff>
      <xdr:row>5</xdr:row>
      <xdr:rowOff>352964</xdr:rowOff>
    </xdr:from>
    <xdr:to>
      <xdr:col>40</xdr:col>
      <xdr:colOff>30475</xdr:colOff>
      <xdr:row>58</xdr:row>
      <xdr:rowOff>122898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EB1EA15F-A31C-4557-9E4C-A632EDF8E38E}"/>
            </a:ext>
          </a:extLst>
        </xdr:cNvPr>
        <xdr:cNvCxnSpPr/>
      </xdr:nvCxnSpPr>
      <xdr:spPr>
        <a:xfrm>
          <a:off x="26620245" y="1257839"/>
          <a:ext cx="0" cy="10067925"/>
        </a:xfrm>
        <a:prstGeom prst="line">
          <a:avLst/>
        </a:prstGeom>
        <a:ln w="28575">
          <a:solidFill>
            <a:srgbClr val="7030A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42</xdr:col>
      <xdr:colOff>316224</xdr:colOff>
      <xdr:row>5</xdr:row>
      <xdr:rowOff>352964</xdr:rowOff>
    </xdr:from>
    <xdr:to>
      <xdr:col>42</xdr:col>
      <xdr:colOff>316224</xdr:colOff>
      <xdr:row>58</xdr:row>
      <xdr:rowOff>122898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4650B45F-DD58-4D3D-8652-BF12737E8703}"/>
            </a:ext>
          </a:extLst>
        </xdr:cNvPr>
        <xdr:cNvCxnSpPr/>
      </xdr:nvCxnSpPr>
      <xdr:spPr>
        <a:xfrm>
          <a:off x="28125194" y="1257839"/>
          <a:ext cx="0" cy="10067925"/>
        </a:xfrm>
        <a:prstGeom prst="line">
          <a:avLst/>
        </a:prstGeom>
        <a:ln w="28575">
          <a:solidFill>
            <a:srgbClr val="7030A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44</xdr:col>
      <xdr:colOff>596478</xdr:colOff>
      <xdr:row>5</xdr:row>
      <xdr:rowOff>352964</xdr:rowOff>
    </xdr:from>
    <xdr:to>
      <xdr:col>44</xdr:col>
      <xdr:colOff>596478</xdr:colOff>
      <xdr:row>58</xdr:row>
      <xdr:rowOff>122898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844AE35E-C883-4320-9E1F-D4695A6526A2}"/>
            </a:ext>
          </a:extLst>
        </xdr:cNvPr>
        <xdr:cNvCxnSpPr/>
      </xdr:nvCxnSpPr>
      <xdr:spPr>
        <a:xfrm>
          <a:off x="29620619" y="1257839"/>
          <a:ext cx="0" cy="10067925"/>
        </a:xfrm>
        <a:prstGeom prst="line">
          <a:avLst/>
        </a:prstGeom>
        <a:ln w="28575">
          <a:solidFill>
            <a:srgbClr val="7030A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47</xdr:col>
      <xdr:colOff>268598</xdr:colOff>
      <xdr:row>5</xdr:row>
      <xdr:rowOff>352964</xdr:rowOff>
    </xdr:from>
    <xdr:to>
      <xdr:col>47</xdr:col>
      <xdr:colOff>268598</xdr:colOff>
      <xdr:row>58</xdr:row>
      <xdr:rowOff>122898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D98F9954-1195-4B0E-B63B-82043931674B}"/>
            </a:ext>
          </a:extLst>
        </xdr:cNvPr>
        <xdr:cNvCxnSpPr/>
      </xdr:nvCxnSpPr>
      <xdr:spPr>
        <a:xfrm>
          <a:off x="31125568" y="1257839"/>
          <a:ext cx="0" cy="10067925"/>
        </a:xfrm>
        <a:prstGeom prst="line">
          <a:avLst/>
        </a:prstGeom>
        <a:ln w="28575">
          <a:solidFill>
            <a:srgbClr val="7030A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49</xdr:col>
      <xdr:colOff>560875</xdr:colOff>
      <xdr:row>5</xdr:row>
      <xdr:rowOff>352964</xdr:rowOff>
    </xdr:from>
    <xdr:to>
      <xdr:col>49</xdr:col>
      <xdr:colOff>560875</xdr:colOff>
      <xdr:row>58</xdr:row>
      <xdr:rowOff>122898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2C124D6B-6591-4750-B843-0379C6C6EB49}"/>
            </a:ext>
          </a:extLst>
        </xdr:cNvPr>
        <xdr:cNvCxnSpPr/>
      </xdr:nvCxnSpPr>
      <xdr:spPr>
        <a:xfrm>
          <a:off x="32633016" y="1257839"/>
          <a:ext cx="0" cy="10067925"/>
        </a:xfrm>
        <a:prstGeom prst="line">
          <a:avLst/>
        </a:prstGeom>
        <a:ln w="28575">
          <a:solidFill>
            <a:srgbClr val="7030A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52</xdr:col>
      <xdr:colOff>220975</xdr:colOff>
      <xdr:row>5</xdr:row>
      <xdr:rowOff>352964</xdr:rowOff>
    </xdr:from>
    <xdr:to>
      <xdr:col>52</xdr:col>
      <xdr:colOff>220975</xdr:colOff>
      <xdr:row>58</xdr:row>
      <xdr:rowOff>122898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B016AE25-7AEC-41B6-98BC-FEBA926092B7}"/>
            </a:ext>
          </a:extLst>
        </xdr:cNvPr>
        <xdr:cNvCxnSpPr/>
      </xdr:nvCxnSpPr>
      <xdr:spPr>
        <a:xfrm>
          <a:off x="34125945" y="1257839"/>
          <a:ext cx="0" cy="10067925"/>
        </a:xfrm>
        <a:prstGeom prst="line">
          <a:avLst/>
        </a:prstGeom>
        <a:ln w="28575">
          <a:solidFill>
            <a:srgbClr val="7030A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54</xdr:col>
      <xdr:colOff>513249</xdr:colOff>
      <xdr:row>5</xdr:row>
      <xdr:rowOff>352964</xdr:rowOff>
    </xdr:from>
    <xdr:to>
      <xdr:col>54</xdr:col>
      <xdr:colOff>513249</xdr:colOff>
      <xdr:row>58</xdr:row>
      <xdr:rowOff>122898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DEE5FF6E-34B6-4CEF-86E5-D9FADC384FBD}"/>
            </a:ext>
          </a:extLst>
        </xdr:cNvPr>
        <xdr:cNvCxnSpPr/>
      </xdr:nvCxnSpPr>
      <xdr:spPr>
        <a:xfrm>
          <a:off x="35633390" y="1257839"/>
          <a:ext cx="0" cy="10067925"/>
        </a:xfrm>
        <a:prstGeom prst="line">
          <a:avLst/>
        </a:prstGeom>
        <a:ln w="28575">
          <a:solidFill>
            <a:srgbClr val="7030A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57</xdr:col>
      <xdr:colOff>182874</xdr:colOff>
      <xdr:row>5</xdr:row>
      <xdr:rowOff>352964</xdr:rowOff>
    </xdr:from>
    <xdr:to>
      <xdr:col>57</xdr:col>
      <xdr:colOff>182874</xdr:colOff>
      <xdr:row>58</xdr:row>
      <xdr:rowOff>122898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15F25152-EF58-4C02-86C5-D3BE79D51B2A}"/>
            </a:ext>
          </a:extLst>
        </xdr:cNvPr>
        <xdr:cNvCxnSpPr/>
      </xdr:nvCxnSpPr>
      <xdr:spPr>
        <a:xfrm>
          <a:off x="37135844" y="1257839"/>
          <a:ext cx="0" cy="10067925"/>
        </a:xfrm>
        <a:prstGeom prst="line">
          <a:avLst/>
        </a:prstGeom>
        <a:ln w="28575">
          <a:solidFill>
            <a:srgbClr val="7030A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59</xdr:col>
      <xdr:colOff>473710</xdr:colOff>
      <xdr:row>5</xdr:row>
      <xdr:rowOff>352964</xdr:rowOff>
    </xdr:from>
    <xdr:to>
      <xdr:col>59</xdr:col>
      <xdr:colOff>473710</xdr:colOff>
      <xdr:row>58</xdr:row>
      <xdr:rowOff>122898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A4C792B7-E4CC-4852-BA6E-B4AB3BB00E78}"/>
            </a:ext>
          </a:extLst>
        </xdr:cNvPr>
        <xdr:cNvCxnSpPr/>
      </xdr:nvCxnSpPr>
      <xdr:spPr>
        <a:xfrm>
          <a:off x="38645881" y="1257839"/>
          <a:ext cx="0" cy="10067925"/>
        </a:xfrm>
        <a:prstGeom prst="line">
          <a:avLst/>
        </a:prstGeom>
        <a:ln w="28575">
          <a:solidFill>
            <a:srgbClr val="7030A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62</xdr:col>
      <xdr:colOff>135249</xdr:colOff>
      <xdr:row>5</xdr:row>
      <xdr:rowOff>352964</xdr:rowOff>
    </xdr:from>
    <xdr:to>
      <xdr:col>62</xdr:col>
      <xdr:colOff>135249</xdr:colOff>
      <xdr:row>58</xdr:row>
      <xdr:rowOff>122898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E55290D7-F38C-4BFF-AEA3-03A6B6CCEE7B}"/>
            </a:ext>
          </a:extLst>
        </xdr:cNvPr>
        <xdr:cNvCxnSpPr/>
      </xdr:nvCxnSpPr>
      <xdr:spPr>
        <a:xfrm>
          <a:off x="40136219" y="1257839"/>
          <a:ext cx="0" cy="10067925"/>
        </a:xfrm>
        <a:prstGeom prst="line">
          <a:avLst/>
        </a:prstGeom>
        <a:ln w="28575">
          <a:solidFill>
            <a:srgbClr val="7030A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61</xdr:col>
      <xdr:colOff>454664</xdr:colOff>
      <xdr:row>5</xdr:row>
      <xdr:rowOff>352964</xdr:rowOff>
    </xdr:from>
    <xdr:to>
      <xdr:col>61</xdr:col>
      <xdr:colOff>454664</xdr:colOff>
      <xdr:row>58</xdr:row>
      <xdr:rowOff>122898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A8AFB29E-570C-4559-83F3-258871EEB842}"/>
            </a:ext>
          </a:extLst>
        </xdr:cNvPr>
        <xdr:cNvCxnSpPr/>
      </xdr:nvCxnSpPr>
      <xdr:spPr>
        <a:xfrm>
          <a:off x="39846034" y="1257839"/>
          <a:ext cx="0" cy="10067925"/>
        </a:xfrm>
        <a:prstGeom prst="line">
          <a:avLst/>
        </a:prstGeom>
        <a:ln w="28575">
          <a:solidFill>
            <a:schemeClr val="accent4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59</xdr:col>
      <xdr:colOff>154298</xdr:colOff>
      <xdr:row>5</xdr:row>
      <xdr:rowOff>352964</xdr:rowOff>
    </xdr:from>
    <xdr:to>
      <xdr:col>59</xdr:col>
      <xdr:colOff>154298</xdr:colOff>
      <xdr:row>58</xdr:row>
      <xdr:rowOff>122898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D3B1A05E-D545-42F4-8EC4-5A9CDA9BDB52}"/>
            </a:ext>
          </a:extLst>
        </xdr:cNvPr>
        <xdr:cNvCxnSpPr/>
      </xdr:nvCxnSpPr>
      <xdr:spPr>
        <a:xfrm>
          <a:off x="38326469" y="1257839"/>
          <a:ext cx="0" cy="10067925"/>
        </a:xfrm>
        <a:prstGeom prst="line">
          <a:avLst/>
        </a:prstGeom>
        <a:ln w="28575">
          <a:solidFill>
            <a:schemeClr val="accent4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56</xdr:col>
      <xdr:colOff>492761</xdr:colOff>
      <xdr:row>5</xdr:row>
      <xdr:rowOff>352964</xdr:rowOff>
    </xdr:from>
    <xdr:to>
      <xdr:col>56</xdr:col>
      <xdr:colOff>492761</xdr:colOff>
      <xdr:row>58</xdr:row>
      <xdr:rowOff>122898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7F6821C3-D949-4F3F-AD9A-94C8C79D5EA7}"/>
            </a:ext>
          </a:extLst>
        </xdr:cNvPr>
        <xdr:cNvCxnSpPr/>
      </xdr:nvCxnSpPr>
      <xdr:spPr>
        <a:xfrm>
          <a:off x="36836131" y="1257839"/>
          <a:ext cx="0" cy="10067925"/>
        </a:xfrm>
        <a:prstGeom prst="line">
          <a:avLst/>
        </a:prstGeom>
        <a:ln w="28575">
          <a:solidFill>
            <a:schemeClr val="accent4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54</xdr:col>
      <xdr:colOff>201922</xdr:colOff>
      <xdr:row>5</xdr:row>
      <xdr:rowOff>352964</xdr:rowOff>
    </xdr:from>
    <xdr:to>
      <xdr:col>54</xdr:col>
      <xdr:colOff>201922</xdr:colOff>
      <xdr:row>58</xdr:row>
      <xdr:rowOff>122898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F725B429-8C0E-4DB6-89BB-64319069FE82}"/>
            </a:ext>
          </a:extLst>
        </xdr:cNvPr>
        <xdr:cNvCxnSpPr/>
      </xdr:nvCxnSpPr>
      <xdr:spPr>
        <a:xfrm>
          <a:off x="35326093" y="1257839"/>
          <a:ext cx="0" cy="10067925"/>
        </a:xfrm>
        <a:prstGeom prst="line">
          <a:avLst/>
        </a:prstGeom>
        <a:ln w="28575">
          <a:solidFill>
            <a:schemeClr val="accent4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51</xdr:col>
      <xdr:colOff>541826</xdr:colOff>
      <xdr:row>5</xdr:row>
      <xdr:rowOff>352964</xdr:rowOff>
    </xdr:from>
    <xdr:to>
      <xdr:col>51</xdr:col>
      <xdr:colOff>541826</xdr:colOff>
      <xdr:row>58</xdr:row>
      <xdr:rowOff>122898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F896B7F0-AE95-424F-9270-C88A32FE0408}"/>
            </a:ext>
          </a:extLst>
        </xdr:cNvPr>
        <xdr:cNvCxnSpPr/>
      </xdr:nvCxnSpPr>
      <xdr:spPr>
        <a:xfrm>
          <a:off x="33833166" y="1257839"/>
          <a:ext cx="0" cy="10067925"/>
        </a:xfrm>
        <a:prstGeom prst="line">
          <a:avLst/>
        </a:prstGeom>
        <a:ln w="28575">
          <a:solidFill>
            <a:schemeClr val="accent4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49</xdr:col>
      <xdr:colOff>259075</xdr:colOff>
      <xdr:row>5</xdr:row>
      <xdr:rowOff>352964</xdr:rowOff>
    </xdr:from>
    <xdr:to>
      <xdr:col>49</xdr:col>
      <xdr:colOff>259075</xdr:colOff>
      <xdr:row>58</xdr:row>
      <xdr:rowOff>122898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A1F2D31F-97C0-4684-B5CE-B26E423B03FF}"/>
            </a:ext>
          </a:extLst>
        </xdr:cNvPr>
        <xdr:cNvCxnSpPr/>
      </xdr:nvCxnSpPr>
      <xdr:spPr>
        <a:xfrm>
          <a:off x="32335246" y="1257839"/>
          <a:ext cx="0" cy="10067925"/>
        </a:xfrm>
        <a:prstGeom prst="line">
          <a:avLst/>
        </a:prstGeom>
        <a:ln w="28575">
          <a:solidFill>
            <a:schemeClr val="accent4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46</xdr:col>
      <xdr:colOff>592873</xdr:colOff>
      <xdr:row>5</xdr:row>
      <xdr:rowOff>352964</xdr:rowOff>
    </xdr:from>
    <xdr:to>
      <xdr:col>46</xdr:col>
      <xdr:colOff>592873</xdr:colOff>
      <xdr:row>58</xdr:row>
      <xdr:rowOff>122898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48F403A3-FC70-41E0-8019-9BE4E2F07DC9}"/>
            </a:ext>
          </a:extLst>
        </xdr:cNvPr>
        <xdr:cNvCxnSpPr/>
      </xdr:nvCxnSpPr>
      <xdr:spPr>
        <a:xfrm>
          <a:off x="30836213" y="1257839"/>
          <a:ext cx="0" cy="10067925"/>
        </a:xfrm>
        <a:prstGeom prst="line">
          <a:avLst/>
        </a:prstGeom>
        <a:ln w="28575">
          <a:solidFill>
            <a:schemeClr val="accent4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44</xdr:col>
      <xdr:colOff>297172</xdr:colOff>
      <xdr:row>5</xdr:row>
      <xdr:rowOff>352964</xdr:rowOff>
    </xdr:from>
    <xdr:to>
      <xdr:col>44</xdr:col>
      <xdr:colOff>297172</xdr:colOff>
      <xdr:row>58</xdr:row>
      <xdr:rowOff>122898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912F5627-04E7-478C-87CC-BCF5EF14FEBB}"/>
            </a:ext>
          </a:extLst>
        </xdr:cNvPr>
        <xdr:cNvCxnSpPr/>
      </xdr:nvCxnSpPr>
      <xdr:spPr>
        <a:xfrm>
          <a:off x="29325343" y="1257839"/>
          <a:ext cx="0" cy="10067925"/>
        </a:xfrm>
        <a:prstGeom prst="line">
          <a:avLst/>
        </a:prstGeom>
        <a:ln w="28575">
          <a:solidFill>
            <a:schemeClr val="accent4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42</xdr:col>
      <xdr:colOff>20949</xdr:colOff>
      <xdr:row>5</xdr:row>
      <xdr:rowOff>352964</xdr:rowOff>
    </xdr:from>
    <xdr:to>
      <xdr:col>42</xdr:col>
      <xdr:colOff>20949</xdr:colOff>
      <xdr:row>58</xdr:row>
      <xdr:rowOff>122898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5EA05553-E1AF-4A71-9665-AD2BBAEBF6F4}"/>
            </a:ext>
          </a:extLst>
        </xdr:cNvPr>
        <xdr:cNvCxnSpPr/>
      </xdr:nvCxnSpPr>
      <xdr:spPr>
        <a:xfrm>
          <a:off x="27829919" y="1257839"/>
          <a:ext cx="0" cy="10067925"/>
        </a:xfrm>
        <a:prstGeom prst="line">
          <a:avLst/>
        </a:prstGeom>
        <a:ln w="28575">
          <a:solidFill>
            <a:schemeClr val="accent4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39</xdr:col>
      <xdr:colOff>344797</xdr:colOff>
      <xdr:row>5</xdr:row>
      <xdr:rowOff>352964</xdr:rowOff>
    </xdr:from>
    <xdr:to>
      <xdr:col>39</xdr:col>
      <xdr:colOff>344797</xdr:colOff>
      <xdr:row>58</xdr:row>
      <xdr:rowOff>122898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157D3CB2-98A6-427E-921B-F66068692070}"/>
            </a:ext>
          </a:extLst>
        </xdr:cNvPr>
        <xdr:cNvCxnSpPr/>
      </xdr:nvCxnSpPr>
      <xdr:spPr>
        <a:xfrm>
          <a:off x="26324968" y="1257839"/>
          <a:ext cx="0" cy="10067925"/>
        </a:xfrm>
        <a:prstGeom prst="line">
          <a:avLst/>
        </a:prstGeom>
        <a:ln w="28575">
          <a:solidFill>
            <a:schemeClr val="accent4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37</xdr:col>
      <xdr:colOff>62356</xdr:colOff>
      <xdr:row>5</xdr:row>
      <xdr:rowOff>352964</xdr:rowOff>
    </xdr:from>
    <xdr:to>
      <xdr:col>37</xdr:col>
      <xdr:colOff>62356</xdr:colOff>
      <xdr:row>58</xdr:row>
      <xdr:rowOff>122898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BEE5B5DE-A106-41DE-BFC8-FAE76DCA9113}"/>
            </a:ext>
          </a:extLst>
        </xdr:cNvPr>
        <xdr:cNvCxnSpPr/>
      </xdr:nvCxnSpPr>
      <xdr:spPr>
        <a:xfrm>
          <a:off x="24823326" y="1257839"/>
          <a:ext cx="0" cy="10067925"/>
        </a:xfrm>
        <a:prstGeom prst="line">
          <a:avLst/>
        </a:prstGeom>
        <a:ln w="28575">
          <a:solidFill>
            <a:schemeClr val="accent4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39</xdr:col>
      <xdr:colOff>39997</xdr:colOff>
      <xdr:row>5</xdr:row>
      <xdr:rowOff>352964</xdr:rowOff>
    </xdr:from>
    <xdr:to>
      <xdr:col>39</xdr:col>
      <xdr:colOff>39997</xdr:colOff>
      <xdr:row>58</xdr:row>
      <xdr:rowOff>122898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D0CC0824-8B6F-43F8-81E6-49695F4F903A}"/>
            </a:ext>
          </a:extLst>
        </xdr:cNvPr>
        <xdr:cNvCxnSpPr/>
      </xdr:nvCxnSpPr>
      <xdr:spPr>
        <a:xfrm>
          <a:off x="26020168" y="1257839"/>
          <a:ext cx="0" cy="10067925"/>
        </a:xfrm>
        <a:prstGeom prst="line">
          <a:avLst/>
        </a:prstGeom>
        <a:ln w="28575">
          <a:solidFill>
            <a:schemeClr val="accent3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41</xdr:col>
      <xdr:colOff>325748</xdr:colOff>
      <xdr:row>5</xdr:row>
      <xdr:rowOff>352964</xdr:rowOff>
    </xdr:from>
    <xdr:to>
      <xdr:col>41</xdr:col>
      <xdr:colOff>325748</xdr:colOff>
      <xdr:row>58</xdr:row>
      <xdr:rowOff>122898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599D7C08-900B-4752-972B-D309856E0CC2}"/>
            </a:ext>
          </a:extLst>
        </xdr:cNvPr>
        <xdr:cNvCxnSpPr/>
      </xdr:nvCxnSpPr>
      <xdr:spPr>
        <a:xfrm>
          <a:off x="27525118" y="1257839"/>
          <a:ext cx="0" cy="10067925"/>
        </a:xfrm>
        <a:prstGeom prst="line">
          <a:avLst/>
        </a:prstGeom>
        <a:ln w="28575">
          <a:solidFill>
            <a:schemeClr val="accent3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43</xdr:col>
      <xdr:colOff>606002</xdr:colOff>
      <xdr:row>5</xdr:row>
      <xdr:rowOff>352964</xdr:rowOff>
    </xdr:from>
    <xdr:to>
      <xdr:col>43</xdr:col>
      <xdr:colOff>606002</xdr:colOff>
      <xdr:row>58</xdr:row>
      <xdr:rowOff>122898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275FBFD4-D287-4A37-837D-3C9D64A5B135}"/>
            </a:ext>
          </a:extLst>
        </xdr:cNvPr>
        <xdr:cNvCxnSpPr/>
      </xdr:nvCxnSpPr>
      <xdr:spPr>
        <a:xfrm>
          <a:off x="29020543" y="1257839"/>
          <a:ext cx="0" cy="10067925"/>
        </a:xfrm>
        <a:prstGeom prst="line">
          <a:avLst/>
        </a:prstGeom>
        <a:ln w="28575">
          <a:solidFill>
            <a:schemeClr val="accent3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46</xdr:col>
      <xdr:colOff>278125</xdr:colOff>
      <xdr:row>5</xdr:row>
      <xdr:rowOff>352964</xdr:rowOff>
    </xdr:from>
    <xdr:to>
      <xdr:col>46</xdr:col>
      <xdr:colOff>278125</xdr:colOff>
      <xdr:row>58</xdr:row>
      <xdr:rowOff>122898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CCB213C3-ED72-444E-B5CF-2D66864D13EC}"/>
            </a:ext>
          </a:extLst>
        </xdr:cNvPr>
        <xdr:cNvCxnSpPr/>
      </xdr:nvCxnSpPr>
      <xdr:spPr>
        <a:xfrm>
          <a:off x="30525495" y="1257839"/>
          <a:ext cx="0" cy="10067925"/>
        </a:xfrm>
        <a:prstGeom prst="line">
          <a:avLst/>
        </a:prstGeom>
        <a:ln w="28575">
          <a:solidFill>
            <a:schemeClr val="accent3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48</xdr:col>
      <xdr:colOff>570400</xdr:colOff>
      <xdr:row>5</xdr:row>
      <xdr:rowOff>352964</xdr:rowOff>
    </xdr:from>
    <xdr:to>
      <xdr:col>48</xdr:col>
      <xdr:colOff>570400</xdr:colOff>
      <xdr:row>58</xdr:row>
      <xdr:rowOff>122898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2060D4C0-31AF-435E-BE6F-0B9EE4786FCB}"/>
            </a:ext>
          </a:extLst>
        </xdr:cNvPr>
        <xdr:cNvCxnSpPr/>
      </xdr:nvCxnSpPr>
      <xdr:spPr>
        <a:xfrm>
          <a:off x="32032941" y="1257839"/>
          <a:ext cx="0" cy="10067925"/>
        </a:xfrm>
        <a:prstGeom prst="line">
          <a:avLst/>
        </a:prstGeom>
        <a:ln w="28575">
          <a:solidFill>
            <a:schemeClr val="accent3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51</xdr:col>
      <xdr:colOff>230498</xdr:colOff>
      <xdr:row>5</xdr:row>
      <xdr:rowOff>352964</xdr:rowOff>
    </xdr:from>
    <xdr:to>
      <xdr:col>51</xdr:col>
      <xdr:colOff>230498</xdr:colOff>
      <xdr:row>58</xdr:row>
      <xdr:rowOff>122898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43EA4178-C81B-421D-8ADB-48CC171B6ECC}"/>
            </a:ext>
          </a:extLst>
        </xdr:cNvPr>
        <xdr:cNvCxnSpPr/>
      </xdr:nvCxnSpPr>
      <xdr:spPr>
        <a:xfrm>
          <a:off x="33525868" y="1257839"/>
          <a:ext cx="0" cy="10067925"/>
        </a:xfrm>
        <a:prstGeom prst="line">
          <a:avLst/>
        </a:prstGeom>
        <a:ln w="28575">
          <a:solidFill>
            <a:schemeClr val="accent3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53</xdr:col>
      <xdr:colOff>522773</xdr:colOff>
      <xdr:row>5</xdr:row>
      <xdr:rowOff>352964</xdr:rowOff>
    </xdr:from>
    <xdr:to>
      <xdr:col>53</xdr:col>
      <xdr:colOff>522773</xdr:colOff>
      <xdr:row>58</xdr:row>
      <xdr:rowOff>122898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1C3C6B5F-A390-4C65-89DC-5F64ACF0B9E2}"/>
            </a:ext>
          </a:extLst>
        </xdr:cNvPr>
        <xdr:cNvCxnSpPr/>
      </xdr:nvCxnSpPr>
      <xdr:spPr>
        <a:xfrm>
          <a:off x="35033314" y="1257839"/>
          <a:ext cx="0" cy="10067925"/>
        </a:xfrm>
        <a:prstGeom prst="line">
          <a:avLst/>
        </a:prstGeom>
        <a:ln w="28575">
          <a:solidFill>
            <a:schemeClr val="accent3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56</xdr:col>
      <xdr:colOff>192399</xdr:colOff>
      <xdr:row>5</xdr:row>
      <xdr:rowOff>352964</xdr:rowOff>
    </xdr:from>
    <xdr:to>
      <xdr:col>56</xdr:col>
      <xdr:colOff>192399</xdr:colOff>
      <xdr:row>58</xdr:row>
      <xdr:rowOff>122898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B2752202-9036-441D-9FE5-867F8CE3F091}"/>
            </a:ext>
          </a:extLst>
        </xdr:cNvPr>
        <xdr:cNvCxnSpPr/>
      </xdr:nvCxnSpPr>
      <xdr:spPr>
        <a:xfrm>
          <a:off x="36535769" y="1257839"/>
          <a:ext cx="0" cy="10067925"/>
        </a:xfrm>
        <a:prstGeom prst="line">
          <a:avLst/>
        </a:prstGeom>
        <a:ln w="28575">
          <a:solidFill>
            <a:schemeClr val="accent3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58</xdr:col>
      <xdr:colOff>473712</xdr:colOff>
      <xdr:row>5</xdr:row>
      <xdr:rowOff>352964</xdr:rowOff>
    </xdr:from>
    <xdr:to>
      <xdr:col>58</xdr:col>
      <xdr:colOff>473712</xdr:colOff>
      <xdr:row>58</xdr:row>
      <xdr:rowOff>122898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ABCAE19F-B545-48E0-B4CE-4DECDD93A9CC}"/>
            </a:ext>
          </a:extLst>
        </xdr:cNvPr>
        <xdr:cNvCxnSpPr/>
      </xdr:nvCxnSpPr>
      <xdr:spPr>
        <a:xfrm>
          <a:off x="38036282" y="1257839"/>
          <a:ext cx="0" cy="10067925"/>
        </a:xfrm>
        <a:prstGeom prst="line">
          <a:avLst/>
        </a:prstGeom>
        <a:ln w="28575">
          <a:solidFill>
            <a:schemeClr val="accent3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61</xdr:col>
      <xdr:colOff>144775</xdr:colOff>
      <xdr:row>5</xdr:row>
      <xdr:rowOff>352964</xdr:rowOff>
    </xdr:from>
    <xdr:to>
      <xdr:col>61</xdr:col>
      <xdr:colOff>144775</xdr:colOff>
      <xdr:row>58</xdr:row>
      <xdr:rowOff>122898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49473F8D-CAF3-4959-BF6A-1B51BEA6A667}"/>
            </a:ext>
          </a:extLst>
        </xdr:cNvPr>
        <xdr:cNvCxnSpPr/>
      </xdr:nvCxnSpPr>
      <xdr:spPr>
        <a:xfrm>
          <a:off x="39536145" y="1257839"/>
          <a:ext cx="0" cy="10067925"/>
        </a:xfrm>
        <a:prstGeom prst="line">
          <a:avLst/>
        </a:prstGeom>
        <a:ln w="28575">
          <a:solidFill>
            <a:schemeClr val="accent3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406071</xdr:colOff>
      <xdr:row>34</xdr:row>
      <xdr:rowOff>179717</xdr:rowOff>
    </xdr:from>
    <xdr:ext cx="620024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CC0F314-871C-449A-B5D2-2EE2340B7524}"/>
            </a:ext>
          </a:extLst>
        </xdr:cNvPr>
        <xdr:cNvSpPr txBox="1"/>
      </xdr:nvSpPr>
      <xdr:spPr>
        <a:xfrm>
          <a:off x="41525496" y="5894717"/>
          <a:ext cx="6200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357.5</a:t>
          </a:r>
        </a:p>
      </xdr:txBody>
    </xdr:sp>
    <xdr:clientData/>
  </xdr:oneCellAnchor>
  <xdr:oneCellAnchor>
    <xdr:from>
      <xdr:col>55</xdr:col>
      <xdr:colOff>406071</xdr:colOff>
      <xdr:row>32</xdr:row>
      <xdr:rowOff>179717</xdr:rowOff>
    </xdr:from>
    <xdr:ext cx="620024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8932D6A-F622-407F-8426-5E56E7D842F1}"/>
            </a:ext>
          </a:extLst>
        </xdr:cNvPr>
        <xdr:cNvSpPr txBox="1"/>
      </xdr:nvSpPr>
      <xdr:spPr>
        <a:xfrm>
          <a:off x="41525496" y="5513717"/>
          <a:ext cx="6200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385</a:t>
          </a:r>
        </a:p>
      </xdr:txBody>
    </xdr:sp>
    <xdr:clientData/>
  </xdr:oneCellAnchor>
  <xdr:oneCellAnchor>
    <xdr:from>
      <xdr:col>55</xdr:col>
      <xdr:colOff>406071</xdr:colOff>
      <xdr:row>30</xdr:row>
      <xdr:rowOff>161744</xdr:rowOff>
    </xdr:from>
    <xdr:ext cx="620024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7D1D5F6-866C-44B6-BB69-C037A694FC73}"/>
            </a:ext>
          </a:extLst>
        </xdr:cNvPr>
        <xdr:cNvSpPr txBox="1"/>
      </xdr:nvSpPr>
      <xdr:spPr>
        <a:xfrm>
          <a:off x="41525496" y="5114744"/>
          <a:ext cx="6200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412.5</a:t>
          </a:r>
        </a:p>
      </xdr:txBody>
    </xdr:sp>
    <xdr:clientData/>
  </xdr:oneCellAnchor>
  <xdr:oneCellAnchor>
    <xdr:from>
      <xdr:col>55</xdr:col>
      <xdr:colOff>406071</xdr:colOff>
      <xdr:row>26</xdr:row>
      <xdr:rowOff>17971</xdr:rowOff>
    </xdr:from>
    <xdr:ext cx="620024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DCB8F8D-B670-4721-8652-A9D77B5A54C6}"/>
            </a:ext>
          </a:extLst>
        </xdr:cNvPr>
        <xdr:cNvSpPr txBox="1"/>
      </xdr:nvSpPr>
      <xdr:spPr>
        <a:xfrm>
          <a:off x="41525496" y="4208971"/>
          <a:ext cx="6200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467.5</a:t>
          </a:r>
        </a:p>
      </xdr:txBody>
    </xdr:sp>
    <xdr:clientData/>
  </xdr:oneCellAnchor>
  <xdr:oneCellAnchor>
    <xdr:from>
      <xdr:col>55</xdr:col>
      <xdr:colOff>406071</xdr:colOff>
      <xdr:row>23</xdr:row>
      <xdr:rowOff>170730</xdr:rowOff>
    </xdr:from>
    <xdr:ext cx="620024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CE3A72A-B123-42BC-90D5-5043FB87DEEB}"/>
            </a:ext>
          </a:extLst>
        </xdr:cNvPr>
        <xdr:cNvSpPr txBox="1"/>
      </xdr:nvSpPr>
      <xdr:spPr>
        <a:xfrm>
          <a:off x="41525496" y="3790230"/>
          <a:ext cx="6200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495</a:t>
          </a:r>
        </a:p>
      </xdr:txBody>
    </xdr:sp>
    <xdr:clientData/>
  </xdr:oneCellAnchor>
  <xdr:oneCellAnchor>
    <xdr:from>
      <xdr:col>55</xdr:col>
      <xdr:colOff>406071</xdr:colOff>
      <xdr:row>21</xdr:row>
      <xdr:rowOff>107829</xdr:rowOff>
    </xdr:from>
    <xdr:ext cx="620024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3F91440-53AA-477D-9A8E-4C85F9BECBCE}"/>
            </a:ext>
          </a:extLst>
        </xdr:cNvPr>
        <xdr:cNvSpPr txBox="1"/>
      </xdr:nvSpPr>
      <xdr:spPr>
        <a:xfrm>
          <a:off x="41525496" y="3346329"/>
          <a:ext cx="6200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522.5</a:t>
          </a:r>
        </a:p>
      </xdr:txBody>
    </xdr:sp>
    <xdr:clientData/>
  </xdr:oneCellAnchor>
  <xdr:oneCellAnchor>
    <xdr:from>
      <xdr:col>55</xdr:col>
      <xdr:colOff>406071</xdr:colOff>
      <xdr:row>16</xdr:row>
      <xdr:rowOff>188702</xdr:rowOff>
    </xdr:from>
    <xdr:ext cx="620024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AB5D4C4-3D5A-4F50-9864-F259B99AAB4D}"/>
            </a:ext>
          </a:extLst>
        </xdr:cNvPr>
        <xdr:cNvSpPr txBox="1"/>
      </xdr:nvSpPr>
      <xdr:spPr>
        <a:xfrm>
          <a:off x="41525496" y="2474702"/>
          <a:ext cx="6200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577.5</a:t>
          </a:r>
        </a:p>
      </xdr:txBody>
    </xdr:sp>
    <xdr:clientData/>
  </xdr:oneCellAnchor>
  <xdr:oneCellAnchor>
    <xdr:from>
      <xdr:col>55</xdr:col>
      <xdr:colOff>406071</xdr:colOff>
      <xdr:row>14</xdr:row>
      <xdr:rowOff>152759</xdr:rowOff>
    </xdr:from>
    <xdr:ext cx="620024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F06D0AF-A3C9-45AE-B055-5AD92BC8B4C1}"/>
            </a:ext>
          </a:extLst>
        </xdr:cNvPr>
        <xdr:cNvSpPr txBox="1"/>
      </xdr:nvSpPr>
      <xdr:spPr>
        <a:xfrm>
          <a:off x="41525496" y="2057759"/>
          <a:ext cx="6200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605</a:t>
          </a:r>
        </a:p>
      </xdr:txBody>
    </xdr:sp>
    <xdr:clientData/>
  </xdr:oneCellAnchor>
  <xdr:oneCellAnchor>
    <xdr:from>
      <xdr:col>55</xdr:col>
      <xdr:colOff>406071</xdr:colOff>
      <xdr:row>12</xdr:row>
      <xdr:rowOff>89857</xdr:rowOff>
    </xdr:from>
    <xdr:ext cx="620024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EAF0E1FB-BDFC-461C-B638-42E6546BE417}"/>
            </a:ext>
          </a:extLst>
        </xdr:cNvPr>
        <xdr:cNvSpPr txBox="1"/>
      </xdr:nvSpPr>
      <xdr:spPr>
        <a:xfrm>
          <a:off x="41525496" y="1613857"/>
          <a:ext cx="6200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632.5</a:t>
          </a:r>
        </a:p>
      </xdr:txBody>
    </xdr:sp>
    <xdr:clientData/>
  </xdr:oneCellAnchor>
  <xdr:twoCellAnchor editAs="absolute">
    <xdr:from>
      <xdr:col>34</xdr:col>
      <xdr:colOff>504647</xdr:colOff>
      <xdr:row>9</xdr:row>
      <xdr:rowOff>13770</xdr:rowOff>
    </xdr:from>
    <xdr:to>
      <xdr:col>63</xdr:col>
      <xdr:colOff>278662</xdr:colOff>
      <xdr:row>9</xdr:row>
      <xdr:rowOff>13770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628AD9CC-F267-4E27-8235-D88CB8730AD0}"/>
            </a:ext>
          </a:extLst>
        </xdr:cNvPr>
        <xdr:cNvCxnSpPr/>
      </xdr:nvCxnSpPr>
      <xdr:spPr>
        <a:xfrm>
          <a:off x="23436817" y="1874808"/>
          <a:ext cx="1745241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62</xdr:row>
      <xdr:rowOff>36634</xdr:rowOff>
    </xdr:from>
    <xdr:to>
      <xdr:col>9</xdr:col>
      <xdr:colOff>311395</xdr:colOff>
      <xdr:row>73</xdr:row>
      <xdr:rowOff>82428</xdr:rowOff>
    </xdr:to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F7F9EF4-56C7-4156-A07C-9E1EF030F616}"/>
            </a:ext>
          </a:extLst>
        </xdr:cNvPr>
        <xdr:cNvSpPr txBox="1"/>
      </xdr:nvSpPr>
      <xdr:spPr>
        <a:xfrm>
          <a:off x="731227" y="12419134"/>
          <a:ext cx="7300180" cy="2141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 Shipment-Weighted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Average Energy Consumption values are from the AHAM Efficiency Trends Report.</a:t>
          </a:r>
        </a:p>
        <a:p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 Annual Energy Consumption at ENERGY STAR Level values are based on the product class market share weight average ENERGY STAR level for refrigerators that is a function of the average volume. The source is DOE.  </a:t>
          </a:r>
        </a:p>
        <a:p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 Volume values are from the AHAM Efficiency Trends Report.</a:t>
          </a:r>
        </a:p>
        <a:p>
          <a:pPr eaLnBrk="1" fontAlgn="auto" latinLnBrk="0" hangingPunct="1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DOE updated the test procedure in 2014, which captured energy that was not previously measured. This is the primary cause for the shipment-weighted average annual energy consumption to go up from 2013 to 2014. 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eeeorg.sharepoint.com/P:/Projects/State%20Scorecard/2018/Utilities/Utility%20Spreadsheet/2018%20Utilities%20Data_LiveVersion_1809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State%20Scorecard\2018\Utilities\Utility%20Spreadsheet\2018%20Utilities%20Data_LiveVersion_1809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eeeorg.sharepoint.com/C:/Projects/State%20Scorecard/2013/2.%20Utilities/Data%20Inputs%20-%20Utilities%202013%209.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State%20Scorecard\2013\2.%20Utilities\Data%20Inputs%20-%20Utilities%202013%209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Data"/>
      <sheetName val="BudgSpendComp"/>
      <sheetName val="BUDGETS &amp; SPENDING"/>
      <sheetName val="SAVINGS"/>
      <sheetName val="Unreg Fuels Totals"/>
      <sheetName val="EERS"/>
      <sheetName val="Decoupling"/>
      <sheetName val="Sheet2"/>
      <sheetName val="SALES REV CUST "/>
      <sheetName val="Opt Out"/>
      <sheetName val="Overall Utility Scores"/>
      <sheetName val="Sheet1"/>
      <sheetName val="SaveCharts"/>
      <sheetName val="EERSChart"/>
      <sheetName val="SpendCharts"/>
      <sheetName val="2018 SaveCharts"/>
      <sheetName val="AppendixData"/>
      <sheetName val="Low-Income"/>
      <sheetName val="LI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2018 State</v>
          </cell>
          <cell r="C1" t="str">
            <v>Approx. annual electric savings target 
(2016-2020)</v>
          </cell>
          <cell r="D1" t="str">
            <v>Cost cap</v>
          </cell>
          <cell r="E1" t="str">
            <v>Natural gas</v>
          </cell>
          <cell r="F1" t="str">
            <v>2018 
EERS
Score
(3 pts.)</v>
          </cell>
          <cell r="V1" t="str">
            <v>2016 State</v>
          </cell>
          <cell r="W1" t="str">
            <v>Approx. annual electric savings target 
(2015-2020)</v>
          </cell>
          <cell r="X1" t="str">
            <v>Approx. % electric retail sales covered by EERS</v>
          </cell>
          <cell r="Y1" t="str">
            <v>Cost cap</v>
          </cell>
          <cell r="Z1" t="str">
            <v>Natural gas</v>
          </cell>
          <cell r="AA1" t="str">
            <v>2016 
EERS
Score
(3 pts.)</v>
          </cell>
        </row>
        <row r="2">
          <cell r="B2" t="str">
            <v>Massachusetts</v>
          </cell>
          <cell r="C2">
            <v>2.9000000000000001E-2</v>
          </cell>
          <cell r="D2"/>
          <cell r="E2" t="str">
            <v>•</v>
          </cell>
          <cell r="F2">
            <v>3</v>
          </cell>
          <cell r="V2" t="str">
            <v>Massachusetts</v>
          </cell>
          <cell r="W2">
            <v>2.9000000000000001E-2</v>
          </cell>
          <cell r="X2">
            <v>0.86243767078815992</v>
          </cell>
          <cell r="Y2"/>
          <cell r="Z2" t="str">
            <v>•</v>
          </cell>
          <cell r="AA2">
            <v>3</v>
          </cell>
        </row>
        <row r="3">
          <cell r="B3" t="str">
            <v>Rhode Island</v>
          </cell>
          <cell r="C3">
            <v>2.5999999999999999E-2</v>
          </cell>
          <cell r="D3"/>
          <cell r="E3" t="str">
            <v>•</v>
          </cell>
          <cell r="F3">
            <v>3</v>
          </cell>
          <cell r="V3" t="str">
            <v>Rhode Island</v>
          </cell>
          <cell r="W3">
            <v>2.5999999999999999E-2</v>
          </cell>
          <cell r="X3">
            <v>0.99459696646178741</v>
          </cell>
          <cell r="Y3"/>
          <cell r="Z3" t="str">
            <v>•</v>
          </cell>
          <cell r="AA3">
            <v>3</v>
          </cell>
        </row>
        <row r="4">
          <cell r="B4" t="str">
            <v>Arizona</v>
          </cell>
          <cell r="C4">
            <v>2.5000000000000001E-2</v>
          </cell>
          <cell r="D4"/>
          <cell r="E4" t="str">
            <v>•</v>
          </cell>
          <cell r="F4">
            <v>3</v>
          </cell>
          <cell r="V4" t="str">
            <v>Arizona</v>
          </cell>
          <cell r="W4">
            <v>2.5000000000000001E-2</v>
          </cell>
          <cell r="X4">
            <v>0.56256896549182234</v>
          </cell>
          <cell r="Y4"/>
          <cell r="Z4" t="str">
            <v>•</v>
          </cell>
          <cell r="AA4">
            <v>3</v>
          </cell>
        </row>
        <row r="5">
          <cell r="B5" t="str">
            <v>Maine</v>
          </cell>
          <cell r="C5">
            <v>2.4E-2</v>
          </cell>
          <cell r="D5"/>
          <cell r="E5" t="str">
            <v>•</v>
          </cell>
          <cell r="F5">
            <v>2.5</v>
          </cell>
          <cell r="V5" t="str">
            <v>Maine</v>
          </cell>
          <cell r="W5">
            <v>2.4E-2</v>
          </cell>
          <cell r="X5">
            <v>1</v>
          </cell>
          <cell r="Y5"/>
          <cell r="Z5" t="str">
            <v>•</v>
          </cell>
          <cell r="AA5">
            <v>3</v>
          </cell>
        </row>
        <row r="6">
          <cell r="B6" t="str">
            <v>Vermont</v>
          </cell>
          <cell r="C6">
            <v>2.1000000000000001E-2</v>
          </cell>
          <cell r="D6"/>
          <cell r="E6" t="str">
            <v>•</v>
          </cell>
          <cell r="F6">
            <v>2.5</v>
          </cell>
          <cell r="V6" t="str">
            <v>Vermont</v>
          </cell>
          <cell r="W6">
            <v>2.1000000000000001E-2</v>
          </cell>
          <cell r="X6">
            <v>1</v>
          </cell>
          <cell r="Y6"/>
          <cell r="Z6" t="str">
            <v>•</v>
          </cell>
          <cell r="AA6">
            <v>3</v>
          </cell>
        </row>
        <row r="7">
          <cell r="B7" t="str">
            <v>New York</v>
          </cell>
          <cell r="C7">
            <v>0.02</v>
          </cell>
          <cell r="D7"/>
          <cell r="E7" t="str">
            <v>•</v>
          </cell>
          <cell r="F7">
            <v>2.5</v>
          </cell>
          <cell r="V7" t="str">
            <v>Maryland</v>
          </cell>
          <cell r="W7">
            <v>0.02</v>
          </cell>
          <cell r="X7">
            <v>1</v>
          </cell>
          <cell r="Y7"/>
          <cell r="Z7"/>
          <cell r="AA7">
            <v>2.5</v>
          </cell>
        </row>
        <row r="8">
          <cell r="B8" t="str">
            <v>Maryland</v>
          </cell>
          <cell r="C8">
            <v>0.02</v>
          </cell>
          <cell r="D8"/>
          <cell r="E8"/>
          <cell r="F8">
            <v>2</v>
          </cell>
          <cell r="V8" t="str">
            <v>Connecticut</v>
          </cell>
          <cell r="W8">
            <v>1.4999999999999999E-2</v>
          </cell>
          <cell r="X8">
            <v>0.93248453818354549</v>
          </cell>
          <cell r="Y8"/>
          <cell r="Z8" t="str">
            <v>•</v>
          </cell>
          <cell r="AA8">
            <v>2</v>
          </cell>
        </row>
        <row r="9">
          <cell r="B9" t="str">
            <v>Illinois</v>
          </cell>
          <cell r="C9">
            <v>1.7000000000000001E-2</v>
          </cell>
          <cell r="D9" t="str">
            <v>•</v>
          </cell>
          <cell r="E9" t="str">
            <v>•</v>
          </cell>
          <cell r="F9">
            <v>2</v>
          </cell>
          <cell r="V9" t="str">
            <v>Minnesota</v>
          </cell>
          <cell r="W9">
            <v>1.4999999999999999E-2</v>
          </cell>
          <cell r="X9">
            <v>0.86</v>
          </cell>
          <cell r="Y9"/>
          <cell r="Z9" t="str">
            <v>•</v>
          </cell>
          <cell r="AA9">
            <v>2</v>
          </cell>
        </row>
        <row r="10">
          <cell r="B10" t="str">
            <v>Connecticut</v>
          </cell>
          <cell r="C10">
            <v>1.4999999999999999E-2</v>
          </cell>
          <cell r="D10"/>
          <cell r="E10" t="str">
            <v>•</v>
          </cell>
          <cell r="F10">
            <v>2</v>
          </cell>
          <cell r="V10" t="str">
            <v>Washington</v>
          </cell>
          <cell r="W10">
            <v>1.4999999999999999E-2</v>
          </cell>
          <cell r="X10">
            <v>0.78949825889899949</v>
          </cell>
          <cell r="Y10"/>
          <cell r="Z10"/>
          <cell r="AA10">
            <v>1.5</v>
          </cell>
        </row>
        <row r="11">
          <cell r="B11" t="str">
            <v>Minnesota</v>
          </cell>
          <cell r="C11">
            <v>1.4999999999999999E-2</v>
          </cell>
          <cell r="D11"/>
          <cell r="E11" t="str">
            <v>•</v>
          </cell>
          <cell r="F11">
            <v>2</v>
          </cell>
          <cell r="V11" t="str">
            <v>Hawaii</v>
          </cell>
          <cell r="W11">
            <v>1.4E-2</v>
          </cell>
          <cell r="X11">
            <v>1.0000102393693513</v>
          </cell>
          <cell r="Y11"/>
          <cell r="Z11"/>
          <cell r="AA11">
            <v>1.5</v>
          </cell>
        </row>
        <row r="12">
          <cell r="B12" t="str">
            <v>New Jersey</v>
          </cell>
          <cell r="C12">
            <v>1.4999999999999999E-2</v>
          </cell>
          <cell r="D12"/>
          <cell r="E12" t="str">
            <v>•</v>
          </cell>
          <cell r="F12">
            <v>2</v>
          </cell>
          <cell r="V12" t="str">
            <v>Colorado</v>
          </cell>
          <cell r="W12">
            <v>1.2999999999999999E-2</v>
          </cell>
          <cell r="X12">
            <v>0.56922077069005272</v>
          </cell>
          <cell r="Y12"/>
          <cell r="Z12" t="str">
            <v>•</v>
          </cell>
          <cell r="AA12">
            <v>1.5</v>
          </cell>
        </row>
        <row r="13">
          <cell r="B13" t="str">
            <v>Washington</v>
          </cell>
          <cell r="C13">
            <v>1.4999999999999999E-2</v>
          </cell>
          <cell r="D13"/>
          <cell r="E13"/>
          <cell r="F13">
            <v>1.5</v>
          </cell>
          <cell r="V13" t="str">
            <v>Oregon</v>
          </cell>
          <cell r="W13">
            <v>1.2999999999999999E-2</v>
          </cell>
          <cell r="X13">
            <v>0.68849940060046044</v>
          </cell>
          <cell r="Y13"/>
          <cell r="Z13" t="str">
            <v>•</v>
          </cell>
          <cell r="AA13">
            <v>1.5</v>
          </cell>
        </row>
        <row r="14">
          <cell r="B14" t="str">
            <v>Colorado</v>
          </cell>
          <cell r="C14">
            <v>1.6E-2</v>
          </cell>
          <cell r="D14"/>
          <cell r="E14" t="str">
            <v>•</v>
          </cell>
          <cell r="F14">
            <v>2</v>
          </cell>
          <cell r="V14" t="str">
            <v>California</v>
          </cell>
          <cell r="W14">
            <v>1.2E-2</v>
          </cell>
          <cell r="X14">
            <v>0.7819868580189191</v>
          </cell>
          <cell r="Y14"/>
          <cell r="Z14" t="str">
            <v>•</v>
          </cell>
          <cell r="AA14">
            <v>1.5</v>
          </cell>
        </row>
        <row r="15">
          <cell r="B15" t="str">
            <v>Oregon</v>
          </cell>
          <cell r="C15">
            <v>1.2999999999999999E-2</v>
          </cell>
          <cell r="D15"/>
          <cell r="E15" t="str">
            <v>•</v>
          </cell>
          <cell r="F15">
            <v>1.5</v>
          </cell>
          <cell r="V15" t="str">
            <v>Iowa</v>
          </cell>
          <cell r="W15">
            <v>1.2E-2</v>
          </cell>
          <cell r="X15">
            <v>0.74338330263693619</v>
          </cell>
          <cell r="Y15"/>
          <cell r="Z15" t="str">
            <v>•</v>
          </cell>
          <cell r="AA15">
            <v>1.5</v>
          </cell>
        </row>
        <row r="16">
          <cell r="B16" t="str">
            <v>California</v>
          </cell>
          <cell r="C16">
            <v>0.01</v>
          </cell>
          <cell r="D16"/>
          <cell r="E16" t="str">
            <v>•</v>
          </cell>
          <cell r="F16">
            <v>1.5</v>
          </cell>
          <cell r="V16" t="str">
            <v>Michigan</v>
          </cell>
          <cell r="W16">
            <v>0.01</v>
          </cell>
          <cell r="X16">
            <v>1</v>
          </cell>
          <cell r="Y16" t="str">
            <v>•</v>
          </cell>
          <cell r="Z16" t="str">
            <v>•</v>
          </cell>
          <cell r="AA16">
            <v>1.5</v>
          </cell>
        </row>
        <row r="17">
          <cell r="B17" t="str">
            <v>Michigan</v>
          </cell>
          <cell r="C17">
            <v>0.01</v>
          </cell>
          <cell r="D17"/>
          <cell r="E17" t="str">
            <v>•</v>
          </cell>
          <cell r="F17">
            <v>1.5</v>
          </cell>
          <cell r="V17" t="str">
            <v>New Hampshire</v>
          </cell>
          <cell r="W17">
            <v>0.01</v>
          </cell>
          <cell r="X17">
            <v>1</v>
          </cell>
          <cell r="Y17"/>
          <cell r="Z17" t="str">
            <v>•</v>
          </cell>
          <cell r="AA17">
            <v>1.5</v>
          </cell>
        </row>
        <row r="18">
          <cell r="B18" t="str">
            <v>New Hampshire</v>
          </cell>
          <cell r="C18">
            <v>0.01</v>
          </cell>
          <cell r="D18"/>
          <cell r="E18" t="str">
            <v>•</v>
          </cell>
          <cell r="F18">
            <v>1.5</v>
          </cell>
          <cell r="V18" t="str">
            <v>Arkansas</v>
          </cell>
          <cell r="W18">
            <v>8.9999999999999993E-3</v>
          </cell>
          <cell r="X18">
            <v>0.52629487823431342</v>
          </cell>
          <cell r="Y18"/>
          <cell r="Z18" t="str">
            <v>•</v>
          </cell>
          <cell r="AA18">
            <v>1</v>
          </cell>
        </row>
        <row r="19">
          <cell r="B19" t="str">
            <v>Hawaii</v>
          </cell>
          <cell r="C19">
            <v>1.4E-2</v>
          </cell>
          <cell r="D19"/>
          <cell r="E19"/>
          <cell r="F19">
            <v>1</v>
          </cell>
          <cell r="V19" t="str">
            <v>Wisconsin</v>
          </cell>
          <cell r="W19">
            <v>8.0000000000000002E-3</v>
          </cell>
          <cell r="X19">
            <v>1</v>
          </cell>
          <cell r="Y19" t="str">
            <v>•</v>
          </cell>
          <cell r="Z19" t="str">
            <v>•</v>
          </cell>
          <cell r="AA19">
            <v>1</v>
          </cell>
        </row>
        <row r="20">
          <cell r="B20" t="str">
            <v>Nevada</v>
          </cell>
          <cell r="C20">
            <v>1.0999999999999999E-2</v>
          </cell>
          <cell r="D20"/>
          <cell r="E20"/>
          <cell r="F20">
            <v>1</v>
          </cell>
          <cell r="V20" t="str">
            <v>New York</v>
          </cell>
          <cell r="W20">
            <v>7.0000000000000001E-3</v>
          </cell>
          <cell r="X20">
            <v>1</v>
          </cell>
          <cell r="Y20"/>
          <cell r="Z20" t="str">
            <v>•</v>
          </cell>
          <cell r="AA20">
            <v>1</v>
          </cell>
        </row>
        <row r="21">
          <cell r="B21" t="str">
            <v>Ohio</v>
          </cell>
          <cell r="C21">
            <v>0.01</v>
          </cell>
          <cell r="D21"/>
          <cell r="E21"/>
          <cell r="F21">
            <v>1</v>
          </cell>
          <cell r="V21" t="str">
            <v>Illinois</v>
          </cell>
          <cell r="W21">
            <v>6.4999999999999997E-3</v>
          </cell>
          <cell r="X21">
            <v>0.89452757648857872</v>
          </cell>
          <cell r="Y21" t="str">
            <v>•</v>
          </cell>
          <cell r="Z21" t="str">
            <v>•</v>
          </cell>
          <cell r="AA21">
            <v>1</v>
          </cell>
        </row>
        <row r="22">
          <cell r="B22" t="str">
            <v>Arkansas</v>
          </cell>
          <cell r="C22">
            <v>1.2E-2</v>
          </cell>
          <cell r="D22"/>
          <cell r="E22" t="str">
            <v>•</v>
          </cell>
          <cell r="F22">
            <v>1.5</v>
          </cell>
          <cell r="V22" t="str">
            <v>Pennsylvania</v>
          </cell>
          <cell r="W22">
            <v>8.0000000000000002E-3</v>
          </cell>
          <cell r="X22">
            <v>0.96597165277777775</v>
          </cell>
          <cell r="Y22" t="str">
            <v>•</v>
          </cell>
          <cell r="Z22"/>
          <cell r="AA22">
            <v>0.5</v>
          </cell>
        </row>
        <row r="23">
          <cell r="B23" t="str">
            <v>Wisconsin</v>
          </cell>
          <cell r="C23">
            <v>8.0000000000000002E-3</v>
          </cell>
          <cell r="D23" t="str">
            <v>•</v>
          </cell>
          <cell r="E23" t="str">
            <v>•</v>
          </cell>
          <cell r="F23">
            <v>1</v>
          </cell>
          <cell r="V23" t="str">
            <v>New Mexico</v>
          </cell>
          <cell r="W23">
            <v>6.0000000000000001E-3</v>
          </cell>
          <cell r="X23">
            <v>0.67680100738573201</v>
          </cell>
          <cell r="Y23"/>
          <cell r="Z23"/>
          <cell r="AA23">
            <v>0.5</v>
          </cell>
        </row>
        <row r="24">
          <cell r="B24" t="str">
            <v>Iowa</v>
          </cell>
          <cell r="C24">
            <v>6.0000000000000001E-3</v>
          </cell>
          <cell r="D24"/>
          <cell r="E24" t="str">
            <v>•</v>
          </cell>
          <cell r="F24">
            <v>1</v>
          </cell>
          <cell r="V24" t="str">
            <v>Ohio</v>
          </cell>
          <cell r="W24">
            <v>6.0000000000000001E-3</v>
          </cell>
          <cell r="X24">
            <v>0.89</v>
          </cell>
          <cell r="Y24"/>
          <cell r="Z24"/>
          <cell r="AA24">
            <v>0.5</v>
          </cell>
        </row>
        <row r="25">
          <cell r="B25" t="str">
            <v>Pennsylvania</v>
          </cell>
          <cell r="C25">
            <v>8.0000000000000002E-3</v>
          </cell>
          <cell r="D25" t="str">
            <v>•</v>
          </cell>
          <cell r="E25"/>
          <cell r="F25">
            <v>0.5</v>
          </cell>
          <cell r="V25" t="str">
            <v>Nevada</v>
          </cell>
          <cell r="W25">
            <v>4.0000000000000001E-3</v>
          </cell>
          <cell r="X25">
            <v>0.62083715841918208</v>
          </cell>
          <cell r="Y25"/>
          <cell r="Z25"/>
          <cell r="AA25">
            <v>0</v>
          </cell>
        </row>
        <row r="26">
          <cell r="B26" t="str">
            <v>New Mexico</v>
          </cell>
          <cell r="C26">
            <v>6.0000000000000001E-3</v>
          </cell>
          <cell r="D26"/>
          <cell r="E26"/>
          <cell r="F26">
            <v>0.5</v>
          </cell>
          <cell r="V26" t="str">
            <v>North Carolina</v>
          </cell>
          <cell r="W26">
            <v>4.0000000000000001E-3</v>
          </cell>
          <cell r="X26">
            <v>0.99222445263656289</v>
          </cell>
          <cell r="Y26"/>
          <cell r="Z26"/>
          <cell r="AA26">
            <v>0</v>
          </cell>
        </row>
        <row r="27">
          <cell r="B27" t="str">
            <v>North Carolina</v>
          </cell>
          <cell r="C27">
            <v>4.0000000000000001E-3</v>
          </cell>
          <cell r="D27"/>
          <cell r="E27"/>
          <cell r="F27">
            <v>0</v>
          </cell>
          <cell r="V27" t="str">
            <v>Texas</v>
          </cell>
          <cell r="W27">
            <v>1E-3</v>
          </cell>
          <cell r="X27">
            <v>0.70409054470173649</v>
          </cell>
          <cell r="Y27" t="str">
            <v>•</v>
          </cell>
          <cell r="Z27"/>
          <cell r="AA27">
            <v>0</v>
          </cell>
        </row>
        <row r="28">
          <cell r="B28" t="str">
            <v>Texas</v>
          </cell>
          <cell r="C28">
            <v>2E-3</v>
          </cell>
          <cell r="D28" t="str">
            <v>•</v>
          </cell>
          <cell r="E28"/>
          <cell r="F28">
            <v>0</v>
          </cell>
          <cell r="V28" t="str">
            <v>Alabama</v>
          </cell>
          <cell r="AA28">
            <v>0</v>
          </cell>
        </row>
        <row r="29">
          <cell r="B29" t="str">
            <v>Alabama</v>
          </cell>
          <cell r="F29">
            <v>0</v>
          </cell>
          <cell r="V29" t="str">
            <v>Alaska</v>
          </cell>
          <cell r="AA29">
            <v>0</v>
          </cell>
        </row>
        <row r="30">
          <cell r="B30" t="str">
            <v>Alaska</v>
          </cell>
          <cell r="F30">
            <v>0</v>
          </cell>
          <cell r="V30" t="str">
            <v>Delaware</v>
          </cell>
          <cell r="AA30">
            <v>0</v>
          </cell>
        </row>
        <row r="31">
          <cell r="B31" t="str">
            <v>Delaware</v>
          </cell>
          <cell r="F31">
            <v>0</v>
          </cell>
          <cell r="V31" t="str">
            <v>District of Columbia</v>
          </cell>
          <cell r="AA31">
            <v>0</v>
          </cell>
        </row>
        <row r="32">
          <cell r="B32" t="str">
            <v>District of Columbia</v>
          </cell>
          <cell r="F32">
            <v>0</v>
          </cell>
          <cell r="V32" t="str">
            <v>Florida</v>
          </cell>
          <cell r="AA32">
            <v>0</v>
          </cell>
        </row>
        <row r="33">
          <cell r="B33" t="str">
            <v>Florida</v>
          </cell>
          <cell r="F33">
            <v>0</v>
          </cell>
          <cell r="V33" t="str">
            <v>Georgia</v>
          </cell>
          <cell r="AA33">
            <v>0</v>
          </cell>
        </row>
        <row r="34">
          <cell r="B34" t="str">
            <v>Georgia</v>
          </cell>
          <cell r="F34">
            <v>0</v>
          </cell>
          <cell r="V34" t="str">
            <v>Guam</v>
          </cell>
          <cell r="AA34">
            <v>0</v>
          </cell>
        </row>
        <row r="35">
          <cell r="B35" t="str">
            <v>Guam</v>
          </cell>
          <cell r="F35">
            <v>0</v>
          </cell>
          <cell r="V35" t="str">
            <v>Idaho</v>
          </cell>
          <cell r="AA35">
            <v>0</v>
          </cell>
        </row>
        <row r="36">
          <cell r="B36" t="str">
            <v>Idaho</v>
          </cell>
          <cell r="F36">
            <v>0</v>
          </cell>
          <cell r="V36" t="str">
            <v>Indiana</v>
          </cell>
          <cell r="AA36">
            <v>0</v>
          </cell>
        </row>
        <row r="37">
          <cell r="B37" t="str">
            <v>Indiana</v>
          </cell>
          <cell r="F37">
            <v>0</v>
          </cell>
          <cell r="V37" t="str">
            <v>Kansas</v>
          </cell>
          <cell r="AA37">
            <v>0</v>
          </cell>
        </row>
        <row r="38">
          <cell r="B38" t="str">
            <v>Kansas</v>
          </cell>
          <cell r="F38">
            <v>0</v>
          </cell>
          <cell r="V38" t="str">
            <v>Kentucky</v>
          </cell>
          <cell r="AA38">
            <v>0</v>
          </cell>
        </row>
        <row r="39">
          <cell r="B39" t="str">
            <v>Kentucky</v>
          </cell>
          <cell r="F39">
            <v>0</v>
          </cell>
          <cell r="V39" t="str">
            <v>Louisiana</v>
          </cell>
          <cell r="AA39">
            <v>0</v>
          </cell>
        </row>
        <row r="40">
          <cell r="B40" t="str">
            <v>Louisiana</v>
          </cell>
          <cell r="F40">
            <v>0</v>
          </cell>
          <cell r="V40" t="str">
            <v>Mississippi</v>
          </cell>
          <cell r="AA40">
            <v>0</v>
          </cell>
        </row>
        <row r="41">
          <cell r="B41" t="str">
            <v>Mississippi</v>
          </cell>
          <cell r="F41">
            <v>0</v>
          </cell>
          <cell r="V41" t="str">
            <v>Missouri</v>
          </cell>
          <cell r="AA41">
            <v>0</v>
          </cell>
        </row>
        <row r="42">
          <cell r="B42" t="str">
            <v>Missouri</v>
          </cell>
          <cell r="F42">
            <v>0</v>
          </cell>
          <cell r="V42" t="str">
            <v>Montana</v>
          </cell>
          <cell r="AA42">
            <v>0</v>
          </cell>
        </row>
        <row r="43">
          <cell r="B43" t="str">
            <v>Montana</v>
          </cell>
          <cell r="F43">
            <v>0</v>
          </cell>
          <cell r="V43" t="str">
            <v>Nebraska</v>
          </cell>
          <cell r="AA43">
            <v>0</v>
          </cell>
        </row>
        <row r="44">
          <cell r="B44" t="str">
            <v>Nebraska</v>
          </cell>
          <cell r="F44">
            <v>0</v>
          </cell>
          <cell r="V44" t="str">
            <v>New Jersey</v>
          </cell>
          <cell r="AA44">
            <v>0</v>
          </cell>
        </row>
        <row r="45">
          <cell r="B45" t="str">
            <v>North Dakota</v>
          </cell>
          <cell r="F45">
            <v>0</v>
          </cell>
          <cell r="V45" t="str">
            <v>North Dakota</v>
          </cell>
          <cell r="AA45">
            <v>0</v>
          </cell>
        </row>
        <row r="46">
          <cell r="B46" t="str">
            <v>Ohio</v>
          </cell>
          <cell r="F46">
            <v>0</v>
          </cell>
          <cell r="V46" t="str">
            <v>Ohio</v>
          </cell>
          <cell r="AA46">
            <v>0</v>
          </cell>
        </row>
        <row r="47">
          <cell r="B47" t="str">
            <v>Oklahoma</v>
          </cell>
          <cell r="F47">
            <v>0</v>
          </cell>
          <cell r="V47" t="str">
            <v>Oklahoma</v>
          </cell>
          <cell r="AA47">
            <v>0</v>
          </cell>
        </row>
        <row r="48">
          <cell r="B48" t="str">
            <v>Puerto Rico</v>
          </cell>
          <cell r="F48">
            <v>0</v>
          </cell>
          <cell r="V48" t="str">
            <v>Puerto Rico</v>
          </cell>
          <cell r="AA48">
            <v>0</v>
          </cell>
        </row>
        <row r="49">
          <cell r="B49" t="str">
            <v>South Carolina</v>
          </cell>
          <cell r="F49">
            <v>0</v>
          </cell>
          <cell r="V49" t="str">
            <v>South Carolina</v>
          </cell>
          <cell r="AA49">
            <v>0</v>
          </cell>
        </row>
        <row r="50">
          <cell r="B50" t="str">
            <v>South Dakota</v>
          </cell>
          <cell r="F50">
            <v>0</v>
          </cell>
          <cell r="V50" t="str">
            <v>South Dakota</v>
          </cell>
          <cell r="AA50">
            <v>0</v>
          </cell>
        </row>
        <row r="51">
          <cell r="B51" t="str">
            <v>Tennessee</v>
          </cell>
          <cell r="F51">
            <v>0</v>
          </cell>
          <cell r="V51" t="str">
            <v>Tennessee</v>
          </cell>
          <cell r="AA51">
            <v>0</v>
          </cell>
        </row>
        <row r="52">
          <cell r="B52" t="str">
            <v>Utah</v>
          </cell>
          <cell r="F52">
            <v>0</v>
          </cell>
          <cell r="V52" t="str">
            <v>Utah</v>
          </cell>
          <cell r="AA52">
            <v>0</v>
          </cell>
        </row>
        <row r="53">
          <cell r="B53" t="str">
            <v>Virgin Islands</v>
          </cell>
          <cell r="F53">
            <v>0</v>
          </cell>
          <cell r="V53" t="str">
            <v>Virgin Islands</v>
          </cell>
          <cell r="AA53">
            <v>0</v>
          </cell>
        </row>
        <row r="54">
          <cell r="B54" t="str">
            <v>Virginia</v>
          </cell>
          <cell r="F54">
            <v>0</v>
          </cell>
          <cell r="V54" t="str">
            <v>Virginia</v>
          </cell>
          <cell r="AA54">
            <v>0</v>
          </cell>
        </row>
        <row r="55">
          <cell r="B55" t="str">
            <v>West Virginia</v>
          </cell>
          <cell r="F55">
            <v>0</v>
          </cell>
          <cell r="V55" t="str">
            <v>West Virginia</v>
          </cell>
          <cell r="AA55">
            <v>0</v>
          </cell>
        </row>
        <row r="56">
          <cell r="B56" t="str">
            <v>Wyoming</v>
          </cell>
          <cell r="F56">
            <v>0</v>
          </cell>
          <cell r="V56" t="str">
            <v>Wyoming</v>
          </cell>
          <cell r="AA56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Data"/>
      <sheetName val="BudgSpendComp"/>
      <sheetName val="BUDGETS &amp; SPENDING"/>
      <sheetName val="SAVINGS"/>
      <sheetName val="Unreg Fuels Totals"/>
      <sheetName val="EERS"/>
      <sheetName val="Decoupling"/>
      <sheetName val="Sheet2"/>
      <sheetName val="SALES REV CUST "/>
      <sheetName val="Opt Out"/>
      <sheetName val="Overall Utility Scores"/>
      <sheetName val="Sheet1"/>
      <sheetName val="SaveCharts"/>
      <sheetName val="EERSChart"/>
      <sheetName val="SpendCharts"/>
      <sheetName val="2018 SaveCharts"/>
      <sheetName val="AppendixData"/>
      <sheetName val="Low-Income"/>
      <sheetName val="LI Calcs"/>
    </sheetNames>
    <sheetDataSet>
      <sheetData sheetId="0"/>
      <sheetData sheetId="1"/>
      <sheetData sheetId="2"/>
      <sheetData sheetId="3">
        <row r="1">
          <cell r="A1" t="str">
            <v>Please note all state contact response details as a comment in the relevant cell. Highlight cells with questions in yellow.</v>
          </cell>
          <cell r="I1" t="str">
            <v>Columns added 5/7/18</v>
          </cell>
          <cell r="S1" t="str">
            <v>Columns added 5/7/18</v>
          </cell>
          <cell r="W1">
            <v>100000</v>
          </cell>
          <cell r="AF1" t="str">
            <v>Columns added 5/7/18</v>
          </cell>
          <cell r="AN1" t="str">
            <v>Columns added 5/7/18</v>
          </cell>
          <cell r="AV1" t="str">
            <v>Columns added 5/7/18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</row>
        <row r="3">
          <cell r="A3" t="str">
            <v>State</v>
          </cell>
          <cell r="B3" t="str">
            <v>State code</v>
          </cell>
          <cell r="C3" t="str">
            <v>REEO</v>
          </cell>
          <cell r="D3" t="str">
            <v>2015 Incremental Electric Savings (MWh) [EIA Reported]</v>
          </cell>
          <cell r="E3" t="str">
            <v>2016 Net Incremental Electric Savings (MWh) 
[STATE REPORTED]</v>
          </cell>
          <cell r="F3" t="str">
            <v>2016 Gross Incremental Electric Savings (MWh)
[STATE REPORTED]</v>
          </cell>
          <cell r="G3" t="str">
            <v>BPA Savings (Gross), TVA Savings (Gross) (MWh) or other savings as noted 2016</v>
          </cell>
          <cell r="H3" t="str">
            <v>2016 Final Net Incremental Electric Saving (MWh) [SCORING]</v>
          </cell>
          <cell r="I3" t="str">
            <v>2016 Incremental Electric Savings (MWh) [EIA Reported]</v>
          </cell>
          <cell r="J3" t="str">
            <v>2017 Net Incremental Electric Savings (MWh) 
[STATE REPORTED]</v>
          </cell>
          <cell r="K3" t="str">
            <v>2017 Gross Incremental Electric Savings (MWh)
[STATE REPORTED]</v>
          </cell>
          <cell r="L3" t="str">
            <v>BPA Savings (Gross), TVA Savings (Gross) (MWh) or other savings as noted 2017</v>
          </cell>
          <cell r="M3" t="str">
            <v>2017 Final Net Incremental Electric Saving (MWh) [SCORING]</v>
          </cell>
          <cell r="N3" t="str">
            <v>GRACE NOTES</v>
          </cell>
          <cell r="O3" t="str">
            <v>2016 Net Incremental Savings (MMTherms)
[STATE REPORTED]</v>
          </cell>
          <cell r="P3" t="str">
            <v>2016 Gross Natural Gas Savings (MMTherms) 
[STATE REPORTED]</v>
          </cell>
          <cell r="Q3" t="str">
            <v>2016 Net Incremental Natural Gas Savings (MMTherms [SCORING]</v>
          </cell>
          <cell r="R3" t="str">
            <v>2016 Natural Gas Gross-Net Savings Ratio</v>
          </cell>
          <cell r="S3" t="str">
            <v>2017 Net Incremental Savings (MMTherms)
[NEEP REPORTED]</v>
          </cell>
          <cell r="T3" t="str">
            <v>2017 Net Incremental Savings (MMTherms)
[STATE REPORTED]</v>
          </cell>
          <cell r="U3" t="str">
            <v>2017 Gross Natural Gas Savings (MMTherms) 
[STATE REPORTED]</v>
          </cell>
          <cell r="V3" t="str">
            <v>2017 Net Incremental Natural Gas Savings (MMTherms [SCORING]</v>
          </cell>
          <cell r="W3" t="str">
            <v>2017 Net Incremental Natural Gas Savings (MMBTU [SCORING]</v>
          </cell>
          <cell r="X3" t="str">
            <v>2017 Net Savings + Unreg fuels (MMBTU)</v>
          </cell>
          <cell r="Y3" t="str">
            <v>2017 Natural Gas Gross-Net Savings Ratio</v>
          </cell>
          <cell r="Z3" t="str">
            <v>2014 Heating Oil NET Incremental Savings (MMTherms)
[STATE REPORTED]</v>
          </cell>
          <cell r="AA3" t="str">
            <v>2014 Heating Oil GROSS Incremental Savings (MMTherms)
[STATE REPORTED]</v>
          </cell>
          <cell r="AB3" t="str">
            <v>2015 Heating Oil NET Incremental Savings (MMTherms)
[STATE REPORTED]</v>
          </cell>
          <cell r="AC3" t="str">
            <v>2015 Heating Oil GROSS Incremental Savings (MMTherms)
[STATE REPORTED]</v>
          </cell>
          <cell r="AD3" t="str">
            <v>2016 Heating Oil NET Incremental Savings (MMBtu)
[STATE REPORTED]</v>
          </cell>
          <cell r="AE3" t="str">
            <v>2016 Heating Oil GROSS Incremental Savings (MMBtu)
[STATE REPORTED]</v>
          </cell>
          <cell r="AF3" t="str">
            <v>2017 Heating Oil NET Incremental Savings (MMBtu)
[STATE REPORTED]</v>
          </cell>
          <cell r="AG3" t="str">
            <v>2017 Heating Oil GROSS Incremental Savings (MMBtu)
[STATE REPORTED]</v>
          </cell>
          <cell r="AH3" t="str">
            <v>2014 Propane NET Incremental Savings (MMTherms)
[STATE REPORTED]</v>
          </cell>
          <cell r="AI3" t="str">
            <v>2014 Propane GROSS Incremental Savings (MMTherms)
[STATE REPORTED]</v>
          </cell>
          <cell r="AJ3" t="str">
            <v>2015 Propane NET Incremental Savings (MMTherms)
[STATE REPORTED]</v>
          </cell>
          <cell r="AK3" t="str">
            <v>2015 Propane GROSS Incremental Savings (MMTherms)
[STATE REPORTED]</v>
          </cell>
          <cell r="AL3" t="str">
            <v>2016 Propane NET Incremental Savings (MMBtu)
[STATE REPORTED]</v>
          </cell>
          <cell r="AM3" t="str">
            <v>2016 Propane GROSS Incremental Savings (MMBtu)
[STATE REPORTED]</v>
          </cell>
          <cell r="AN3" t="str">
            <v>2017 Propane NET Incremental Savings (MMBtu)
[STATE REPORTED]</v>
          </cell>
          <cell r="AO3" t="str">
            <v>2017 Propane GROSS Incremental Savings (MMBtu)
[STATE REPORTED]</v>
          </cell>
          <cell r="AP3" t="str">
            <v>2014 Other Fuel Sources NET Incremental Savings (MMTherms)
[STATE REPORTED]</v>
          </cell>
          <cell r="AQ3" t="str">
            <v>2014 Other Fuel Sources GROSS Incremental Savings (MMTherms)
[STATE REPORTED]</v>
          </cell>
          <cell r="AR3" t="str">
            <v>2015 Other Fuel Sources NET Incremental Savings (MMTherms)
[STATE REPORTED]</v>
          </cell>
          <cell r="AS3" t="str">
            <v>2015 Other Fuel Sources GROSS Incremental Savings (MMTherms)
[STATE REPORTED]</v>
          </cell>
          <cell r="AT3" t="str">
            <v>2016 Other Fuel Sources NET Incremental Savings (MMBtu)
[STATE REPORTED]</v>
          </cell>
          <cell r="AU3" t="str">
            <v>2016 Other Fuel Sources GROSS Incremental Savings (MMBtu)
[STATE REPORTED]</v>
          </cell>
          <cell r="AV3" t="str">
            <v>2017 Other Fuel Sources NET Incremental Savings (MMBtu)
[STATE REPORTED]</v>
          </cell>
          <cell r="AW3" t="str">
            <v>2017 Other Fuel Sources GROSS Incremental Savings (MMBtu)
[STATE REPORTED]</v>
          </cell>
          <cell r="AX3" t="str">
            <v>Notes on Net and Gross</v>
          </cell>
        </row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57755</v>
          </cell>
          <cell r="E4">
            <v>11048</v>
          </cell>
          <cell r="F4" t="str">
            <v>-</v>
          </cell>
          <cell r="G4">
            <v>41119.042177590003</v>
          </cell>
          <cell r="H4">
            <v>49987.669204431426</v>
          </cell>
          <cell r="I4">
            <v>53165</v>
          </cell>
          <cell r="L4">
            <v>58945</v>
          </cell>
          <cell r="M4">
            <v>49987.669204431426</v>
          </cell>
          <cell r="O4" t="str">
            <v>-</v>
          </cell>
          <cell r="P4" t="str">
            <v>-</v>
          </cell>
          <cell r="Q4">
            <v>0</v>
          </cell>
          <cell r="V4">
            <v>0</v>
          </cell>
          <cell r="W4">
            <v>0</v>
          </cell>
          <cell r="X4">
            <v>0</v>
          </cell>
          <cell r="AD4" t="str">
            <v>-</v>
          </cell>
          <cell r="AE4" t="str">
            <v>-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400</v>
          </cell>
          <cell r="H5">
            <v>346.20496375677556</v>
          </cell>
          <cell r="I5">
            <v>300</v>
          </cell>
          <cell r="M5">
            <v>346.20496375677556</v>
          </cell>
          <cell r="Q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1277589</v>
          </cell>
          <cell r="F6">
            <v>1280482.3</v>
          </cell>
          <cell r="H6">
            <v>1108273.3206567301</v>
          </cell>
          <cell r="I6">
            <v>1181138</v>
          </cell>
          <cell r="K6">
            <v>1214918.362</v>
          </cell>
          <cell r="M6">
            <v>1040030.7872151826</v>
          </cell>
          <cell r="P6">
            <v>4.2176475</v>
          </cell>
          <cell r="Q6">
            <v>3.6820732142857144</v>
          </cell>
          <cell r="U6">
            <v>4.0696370000000002</v>
          </cell>
          <cell r="V6">
            <v>3.6522383333333335</v>
          </cell>
          <cell r="W6">
            <v>365223.83333333337</v>
          </cell>
          <cell r="X6">
            <v>365223.83333333337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286162</v>
          </cell>
          <cell r="E7">
            <v>310815</v>
          </cell>
          <cell r="H7">
            <v>310815</v>
          </cell>
          <cell r="I7">
            <v>311228</v>
          </cell>
          <cell r="J7">
            <v>319788</v>
          </cell>
          <cell r="K7" t="str">
            <v>-</v>
          </cell>
          <cell r="M7">
            <v>319788</v>
          </cell>
          <cell r="O7">
            <v>5.0383519999999997</v>
          </cell>
          <cell r="Q7">
            <v>5.0383519999999997</v>
          </cell>
          <cell r="T7">
            <v>5.2</v>
          </cell>
          <cell r="U7" t="str">
            <v>-</v>
          </cell>
          <cell r="V7">
            <v>5.2</v>
          </cell>
          <cell r="W7">
            <v>520000</v>
          </cell>
          <cell r="X7">
            <v>520000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3268942</v>
          </cell>
          <cell r="E8">
            <v>3908414</v>
          </cell>
          <cell r="F8">
            <v>7806280</v>
          </cell>
          <cell r="G8">
            <v>943.46480699999995</v>
          </cell>
          <cell r="H8">
            <v>3909230.5804982833</v>
          </cell>
          <cell r="I8">
            <v>3267287</v>
          </cell>
          <cell r="J8">
            <v>5061528</v>
          </cell>
          <cell r="K8">
            <v>10989964</v>
          </cell>
          <cell r="L8">
            <v>1424</v>
          </cell>
          <cell r="M8">
            <v>5062747.0151102468</v>
          </cell>
          <cell r="O8">
            <v>48.8</v>
          </cell>
          <cell r="P8">
            <v>44.6</v>
          </cell>
          <cell r="Q8">
            <v>48.8</v>
          </cell>
          <cell r="T8">
            <v>60.400000000000006</v>
          </cell>
          <cell r="U8">
            <v>74.599999999999994</v>
          </cell>
          <cell r="V8">
            <v>60.400000000000006</v>
          </cell>
          <cell r="W8">
            <v>6040000.0000000009</v>
          </cell>
          <cell r="X8">
            <v>6040000.0000000009</v>
          </cell>
          <cell r="Z8" t="str">
            <v>N/A</v>
          </cell>
          <cell r="AA8" t="str">
            <v>N/A</v>
          </cell>
          <cell r="AB8" t="str">
            <v>N/A</v>
          </cell>
          <cell r="AC8" t="str">
            <v>N/A</v>
          </cell>
          <cell r="AH8" t="str">
            <v>N/A</v>
          </cell>
          <cell r="AI8" t="str">
            <v>N/A</v>
          </cell>
          <cell r="AJ8" t="str">
            <v>N/A</v>
          </cell>
          <cell r="AK8" t="str">
            <v>N/A</v>
          </cell>
          <cell r="AP8" t="str">
            <v>N/A</v>
          </cell>
          <cell r="AQ8" t="str">
            <v>N/A</v>
          </cell>
          <cell r="AR8" t="str">
            <v>N/A</v>
          </cell>
          <cell r="AS8" t="str">
            <v>N/A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490605</v>
          </cell>
          <cell r="E9">
            <v>487395.79583865183</v>
          </cell>
          <cell r="H9">
            <v>487395.79583865183</v>
          </cell>
          <cell r="I9">
            <v>472402</v>
          </cell>
          <cell r="J9">
            <v>483500</v>
          </cell>
          <cell r="M9">
            <v>483500</v>
          </cell>
          <cell r="O9">
            <v>6.9649099999999997</v>
          </cell>
          <cell r="Q9">
            <v>6.9649099999999997</v>
          </cell>
          <cell r="U9" t="str">
            <v>No response</v>
          </cell>
          <cell r="V9">
            <v>6.9649099999999997</v>
          </cell>
          <cell r="W9">
            <v>696491</v>
          </cell>
          <cell r="X9">
            <v>696491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390812</v>
          </cell>
          <cell r="E10">
            <v>442250</v>
          </cell>
          <cell r="F10">
            <v>501601</v>
          </cell>
          <cell r="H10">
            <v>442250</v>
          </cell>
          <cell r="I10">
            <v>445984</v>
          </cell>
          <cell r="J10">
            <v>469822</v>
          </cell>
          <cell r="K10">
            <v>544207</v>
          </cell>
          <cell r="M10">
            <v>469822</v>
          </cell>
          <cell r="O10">
            <v>7.1</v>
          </cell>
          <cell r="P10">
            <v>8.2799999999999994</v>
          </cell>
          <cell r="Q10">
            <v>7.1</v>
          </cell>
          <cell r="T10">
            <v>7</v>
          </cell>
          <cell r="U10">
            <v>7.8</v>
          </cell>
          <cell r="V10">
            <v>7</v>
          </cell>
          <cell r="W10">
            <v>700000</v>
          </cell>
          <cell r="X10">
            <v>884494</v>
          </cell>
          <cell r="Z10">
            <v>2.8</v>
          </cell>
          <cell r="AA10">
            <v>2.8</v>
          </cell>
          <cell r="AB10">
            <v>2.2999999999999998</v>
          </cell>
          <cell r="AC10">
            <v>2.2999999999999998</v>
          </cell>
          <cell r="AD10">
            <v>182284</v>
          </cell>
          <cell r="AE10">
            <v>182284</v>
          </cell>
          <cell r="AF10">
            <v>160895</v>
          </cell>
          <cell r="AG10">
            <v>160895</v>
          </cell>
          <cell r="AH10">
            <v>0.2</v>
          </cell>
          <cell r="AI10">
            <v>0.2</v>
          </cell>
          <cell r="AJ10">
            <v>0.3</v>
          </cell>
          <cell r="AK10">
            <v>0.3</v>
          </cell>
          <cell r="AL10">
            <v>22332</v>
          </cell>
          <cell r="AM10">
            <v>22332</v>
          </cell>
          <cell r="AN10">
            <v>23599</v>
          </cell>
          <cell r="AO10">
            <v>23599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9419</v>
          </cell>
          <cell r="F11">
            <v>1579.4880000000001</v>
          </cell>
          <cell r="H11">
            <v>1367.0664644856547</v>
          </cell>
          <cell r="I11">
            <v>8478</v>
          </cell>
          <cell r="J11">
            <v>12564</v>
          </cell>
          <cell r="K11">
            <v>16605</v>
          </cell>
          <cell r="M11">
            <v>12564</v>
          </cell>
          <cell r="P11">
            <v>9.7599999999999998E-4</v>
          </cell>
          <cell r="Q11">
            <v>8.5206349206349207E-4</v>
          </cell>
          <cell r="T11">
            <v>0.4</v>
          </cell>
          <cell r="U11">
            <v>0.4</v>
          </cell>
          <cell r="V11">
            <v>0.4</v>
          </cell>
          <cell r="W11">
            <v>40000</v>
          </cell>
          <cell r="X11">
            <v>40000</v>
          </cell>
          <cell r="Z11" t="str">
            <v>N/A</v>
          </cell>
          <cell r="AA11" t="str">
            <v>N/A</v>
          </cell>
          <cell r="AB11" t="str">
            <v>N/A</v>
          </cell>
          <cell r="AC11" t="str">
            <v>N/A</v>
          </cell>
          <cell r="AH11" t="str">
            <v>N/A</v>
          </cell>
          <cell r="AI11" t="str">
            <v>N/A</v>
          </cell>
          <cell r="AJ11" t="str">
            <v>N/A</v>
          </cell>
          <cell r="AK11" t="str">
            <v>N/A</v>
          </cell>
          <cell r="AP11" t="str">
            <v>N/A</v>
          </cell>
          <cell r="AQ11" t="str">
            <v>N/A</v>
          </cell>
          <cell r="AR11" t="str">
            <v>N/A</v>
          </cell>
          <cell r="AS11">
            <v>1.5100000000000001E-2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75268</v>
          </cell>
          <cell r="E12">
            <v>73811.3</v>
          </cell>
          <cell r="F12">
            <v>68304.774999999994</v>
          </cell>
          <cell r="H12">
            <v>73811.3</v>
          </cell>
          <cell r="I12">
            <v>80724</v>
          </cell>
          <cell r="J12">
            <v>93058</v>
          </cell>
          <cell r="K12">
            <v>85655</v>
          </cell>
          <cell r="M12">
            <v>85613.36</v>
          </cell>
          <cell r="O12">
            <v>1.036</v>
          </cell>
          <cell r="P12">
            <v>1.036</v>
          </cell>
          <cell r="Q12">
            <v>1.036</v>
          </cell>
          <cell r="T12">
            <v>2.1</v>
          </cell>
          <cell r="U12">
            <v>2.1</v>
          </cell>
          <cell r="V12">
            <v>2.1</v>
          </cell>
          <cell r="W12">
            <v>210000</v>
          </cell>
          <cell r="X12">
            <v>210000</v>
          </cell>
          <cell r="Z12" t="str">
            <v>N/A</v>
          </cell>
          <cell r="AA12" t="str">
            <v>N/A</v>
          </cell>
          <cell r="AB12" t="str">
            <v>N/A</v>
          </cell>
          <cell r="AC12" t="str">
            <v>N/A</v>
          </cell>
          <cell r="AH12" t="str">
            <v>N/A</v>
          </cell>
          <cell r="AI12" t="str">
            <v>N/A</v>
          </cell>
          <cell r="AJ12" t="str">
            <v>N/A</v>
          </cell>
          <cell r="AK12" t="str">
            <v>N/A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218542</v>
          </cell>
          <cell r="E13" t="str">
            <v>N/A</v>
          </cell>
          <cell r="F13">
            <v>304000</v>
          </cell>
          <cell r="H13">
            <v>263115.77245514939</v>
          </cell>
          <cell r="I13">
            <v>235485</v>
          </cell>
          <cell r="J13" t="str">
            <v>-</v>
          </cell>
          <cell r="K13">
            <v>241932</v>
          </cell>
          <cell r="M13">
            <v>207105.87335130223</v>
          </cell>
          <cell r="O13">
            <v>0</v>
          </cell>
          <cell r="P13">
            <v>0</v>
          </cell>
          <cell r="Q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N/A</v>
          </cell>
          <cell r="AA13" t="str">
            <v>N/A</v>
          </cell>
          <cell r="AB13" t="str">
            <v>N/A</v>
          </cell>
          <cell r="AC13" t="str">
            <v>N/A</v>
          </cell>
          <cell r="AF13">
            <v>0</v>
          </cell>
          <cell r="AG13" t="str">
            <v>N/A</v>
          </cell>
          <cell r="AH13" t="str">
            <v>N/A</v>
          </cell>
          <cell r="AI13" t="str">
            <v>N/A</v>
          </cell>
          <cell r="AJ13" t="str">
            <v>N/A</v>
          </cell>
          <cell r="AK13" t="str">
            <v>N/A</v>
          </cell>
          <cell r="AN13">
            <v>0</v>
          </cell>
          <cell r="AO13" t="str">
            <v>N/A</v>
          </cell>
          <cell r="AP13" t="str">
            <v>N/A</v>
          </cell>
          <cell r="AQ13" t="str">
            <v>N/A</v>
          </cell>
          <cell r="AR13" t="str">
            <v>N/A</v>
          </cell>
          <cell r="AS13" t="str">
            <v>N/A</v>
          </cell>
          <cell r="AV13">
            <v>0</v>
          </cell>
          <cell r="AW13" t="str">
            <v>N/A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421514</v>
          </cell>
          <cell r="E14" t="str">
            <v>N/A</v>
          </cell>
          <cell r="F14">
            <v>422458.22899999999</v>
          </cell>
          <cell r="G14">
            <v>5373.3389287999998</v>
          </cell>
          <cell r="H14">
            <v>370293.53117198666</v>
          </cell>
          <cell r="I14">
            <v>479860</v>
          </cell>
          <cell r="K14">
            <v>375375.49</v>
          </cell>
          <cell r="L14">
            <v>7952</v>
          </cell>
          <cell r="M14">
            <v>328147.47365380591</v>
          </cell>
          <cell r="O14">
            <v>0</v>
          </cell>
          <cell r="P14">
            <v>0</v>
          </cell>
          <cell r="Q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N/A</v>
          </cell>
          <cell r="AA14" t="str">
            <v>N/A</v>
          </cell>
          <cell r="AB14" t="str">
            <v>N/A</v>
          </cell>
          <cell r="AC14" t="str">
            <v>N/A</v>
          </cell>
          <cell r="AH14" t="str">
            <v>N/A</v>
          </cell>
          <cell r="AI14" t="str">
            <v>N/A</v>
          </cell>
          <cell r="AJ14" t="str">
            <v>N/A</v>
          </cell>
          <cell r="AK14" t="str">
            <v>N/A</v>
          </cell>
          <cell r="AP14" t="str">
            <v>N/A</v>
          </cell>
          <cell r="AQ14" t="str">
            <v>N/A</v>
          </cell>
          <cell r="AR14" t="str">
            <v>N/A</v>
          </cell>
          <cell r="AS14" t="str">
            <v>N/A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143729</v>
          </cell>
          <cell r="H15">
            <v>124399.23308949398</v>
          </cell>
          <cell r="I15">
            <v>158487</v>
          </cell>
          <cell r="K15">
            <v>159858.11799999999</v>
          </cell>
          <cell r="M15">
            <v>136846.53183822532</v>
          </cell>
          <cell r="Q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197872</v>
          </cell>
          <cell r="E16">
            <v>245131</v>
          </cell>
          <cell r="G16">
            <v>15560.026759619999</v>
          </cell>
          <cell r="H16">
            <v>258598.39625092174</v>
          </cell>
          <cell r="I16">
            <v>239195</v>
          </cell>
          <cell r="K16">
            <v>249674</v>
          </cell>
          <cell r="L16">
            <v>10015</v>
          </cell>
          <cell r="M16">
            <v>222306.7520820988</v>
          </cell>
          <cell r="N16" t="str">
            <v>&lt;Incudes C&amp;S of 23,652</v>
          </cell>
          <cell r="O16">
            <v>0.18929499999999999</v>
          </cell>
          <cell r="Q16">
            <v>0.18929499999999999</v>
          </cell>
          <cell r="U16">
            <v>0.3</v>
          </cell>
          <cell r="V16">
            <v>0.26923076923076922</v>
          </cell>
          <cell r="W16">
            <v>26923.076923076922</v>
          </cell>
          <cell r="X16">
            <v>26923.076923076922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1857587</v>
          </cell>
          <cell r="E17">
            <v>1716876</v>
          </cell>
          <cell r="H17">
            <v>1716876</v>
          </cell>
          <cell r="I17">
            <v>2149520</v>
          </cell>
          <cell r="J17">
            <v>1885000</v>
          </cell>
          <cell r="M17">
            <v>1885000</v>
          </cell>
          <cell r="N17" t="str">
            <v>&lt;Don't note whether it's meter or gen</v>
          </cell>
          <cell r="O17">
            <v>27.565999999999999</v>
          </cell>
          <cell r="Q17">
            <v>27.565999999999999</v>
          </cell>
          <cell r="T17">
            <v>21.5</v>
          </cell>
          <cell r="V17">
            <v>21.5</v>
          </cell>
          <cell r="W17">
            <v>2150000</v>
          </cell>
          <cell r="X17">
            <v>2150000</v>
          </cell>
          <cell r="Z17" t="str">
            <v>N/A</v>
          </cell>
          <cell r="AA17" t="str">
            <v>N/A</v>
          </cell>
          <cell r="AB17" t="str">
            <v>N/A</v>
          </cell>
          <cell r="AC17" t="str">
            <v>N/A</v>
          </cell>
          <cell r="AH17" t="str">
            <v>N/A</v>
          </cell>
          <cell r="AI17" t="str">
            <v>N/A</v>
          </cell>
          <cell r="AJ17" t="str">
            <v>N/A</v>
          </cell>
          <cell r="AK17" t="str">
            <v>N/A</v>
          </cell>
          <cell r="AP17" t="str">
            <v>N/A</v>
          </cell>
          <cell r="AQ17" t="str">
            <v>N/A</v>
          </cell>
          <cell r="AR17" t="str">
            <v>N/A</v>
          </cell>
          <cell r="AS17" t="str">
            <v>N/A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670112</v>
          </cell>
          <cell r="E18" t="str">
            <v>N/A</v>
          </cell>
          <cell r="F18">
            <v>490030</v>
          </cell>
          <cell r="H18">
            <v>424127.04597433179</v>
          </cell>
          <cell r="I18">
            <v>859990</v>
          </cell>
          <cell r="M18">
            <v>424127.04597433179</v>
          </cell>
          <cell r="O18">
            <v>10.068095238095239</v>
          </cell>
          <cell r="Q18">
            <v>10.068095238095239</v>
          </cell>
          <cell r="V18">
            <v>10.068095238095239</v>
          </cell>
          <cell r="W18">
            <v>1006809.5238095239</v>
          </cell>
          <cell r="X18">
            <v>1006809.5238095239</v>
          </cell>
          <cell r="Z18" t="str">
            <v>N/A</v>
          </cell>
          <cell r="AA18" t="str">
            <v>N/A</v>
          </cell>
          <cell r="AB18" t="str">
            <v>N/A</v>
          </cell>
          <cell r="AC18" t="str">
            <v>N/A</v>
          </cell>
          <cell r="AH18" t="str">
            <v>N/A</v>
          </cell>
          <cell r="AI18" t="str">
            <v>N/A</v>
          </cell>
          <cell r="AJ18" t="str">
            <v>N/A</v>
          </cell>
          <cell r="AK18" t="str">
            <v>N/A</v>
          </cell>
          <cell r="AP18" t="str">
            <v>N/A</v>
          </cell>
          <cell r="AQ18" t="str">
            <v>N/A</v>
          </cell>
          <cell r="AR18" t="str">
            <v>N/A</v>
          </cell>
          <cell r="AS18" t="str">
            <v>N/A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556590</v>
          </cell>
          <cell r="E19" t="str">
            <v>N/A</v>
          </cell>
          <cell r="F19">
            <v>557260.875</v>
          </cell>
          <cell r="H19">
            <v>482316.20258111006</v>
          </cell>
          <cell r="I19">
            <v>549799</v>
          </cell>
          <cell r="K19">
            <v>492919</v>
          </cell>
          <cell r="M19">
            <v>421963.27888187818</v>
          </cell>
          <cell r="P19">
            <v>11.22092</v>
          </cell>
          <cell r="Q19">
            <v>9.79604126984127</v>
          </cell>
          <cell r="U19">
            <v>10.3</v>
          </cell>
          <cell r="V19">
            <v>9.2435897435897445</v>
          </cell>
          <cell r="W19">
            <v>924358.97435897449</v>
          </cell>
          <cell r="X19">
            <v>924358.97435897449</v>
          </cell>
          <cell r="Z19" t="str">
            <v>N/A</v>
          </cell>
          <cell r="AA19" t="str">
            <v>N/A</v>
          </cell>
          <cell r="AB19" t="str">
            <v>N/A</v>
          </cell>
          <cell r="AC19" t="str">
            <v>N/A</v>
          </cell>
          <cell r="AH19" t="str">
            <v>N/A</v>
          </cell>
          <cell r="AI19" t="str">
            <v>N/A</v>
          </cell>
          <cell r="AJ19" t="str">
            <v>N/A</v>
          </cell>
          <cell r="AK19" t="str">
            <v>N/A</v>
          </cell>
          <cell r="AP19" t="str">
            <v>N/A</v>
          </cell>
          <cell r="AQ19" t="str">
            <v>N/A</v>
          </cell>
          <cell r="AR19" t="str">
            <v>N/A</v>
          </cell>
          <cell r="AS19" t="str">
            <v>N/A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508</v>
          </cell>
          <cell r="H20">
            <v>439.68030397110493</v>
          </cell>
          <cell r="I20">
            <v>677</v>
          </cell>
          <cell r="M20">
            <v>439.68030397110493</v>
          </cell>
          <cell r="Q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330497</v>
          </cell>
          <cell r="E21">
            <v>301630.56454076903</v>
          </cell>
          <cell r="G21">
            <v>49127.929442660003</v>
          </cell>
          <cell r="H21">
            <v>344151.39712112286</v>
          </cell>
          <cell r="I21">
            <v>368235</v>
          </cell>
          <cell r="J21">
            <v>287586.5</v>
          </cell>
          <cell r="L21">
            <v>27995</v>
          </cell>
          <cell r="M21">
            <v>311551.61798550712</v>
          </cell>
          <cell r="N21" t="str">
            <v>&lt;Don't note whether it's meter or gen</v>
          </cell>
          <cell r="Q21">
            <v>4.3</v>
          </cell>
          <cell r="V21">
            <v>4.3</v>
          </cell>
          <cell r="W21">
            <v>430000</v>
          </cell>
          <cell r="X21">
            <v>430000</v>
          </cell>
          <cell r="Z21" t="str">
            <v>N/A</v>
          </cell>
          <cell r="AA21" t="str">
            <v>N/A</v>
          </cell>
          <cell r="AB21" t="str">
            <v>N/A</v>
          </cell>
          <cell r="AC21" t="str">
            <v>N/A</v>
          </cell>
          <cell r="AH21" t="str">
            <v>N/A</v>
          </cell>
          <cell r="AI21" t="str">
            <v>N/A</v>
          </cell>
          <cell r="AJ21" t="str">
            <v>N/A</v>
          </cell>
          <cell r="AK21" t="str">
            <v>N/A</v>
          </cell>
          <cell r="AP21" t="str">
            <v>N/A</v>
          </cell>
          <cell r="AQ21" t="str">
            <v>N/A</v>
          </cell>
          <cell r="AR21" t="str">
            <v>N/A</v>
          </cell>
          <cell r="AS21" t="str">
            <v>N/A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48582</v>
          </cell>
          <cell r="E22">
            <v>87022.97</v>
          </cell>
          <cell r="H22">
            <v>87022.97</v>
          </cell>
          <cell r="I22">
            <v>64253</v>
          </cell>
          <cell r="J22">
            <v>45513.534</v>
          </cell>
          <cell r="M22">
            <v>45513.534</v>
          </cell>
          <cell r="N22" t="str">
            <v>&lt;Don't note whether it's meter or gen</v>
          </cell>
          <cell r="Q22">
            <v>0</v>
          </cell>
          <cell r="V22">
            <v>0</v>
          </cell>
          <cell r="W22">
            <v>0</v>
          </cell>
          <cell r="X22">
            <v>0</v>
          </cell>
          <cell r="Z22" t="str">
            <v>N/A</v>
          </cell>
          <cell r="AA22" t="str">
            <v>N/A</v>
          </cell>
          <cell r="AB22" t="str">
            <v>N/A</v>
          </cell>
          <cell r="AC22" t="str">
            <v>N/A</v>
          </cell>
          <cell r="AH22" t="str">
            <v>N/A</v>
          </cell>
          <cell r="AI22" t="str">
            <v>N/A</v>
          </cell>
          <cell r="AJ22" t="str">
            <v>N/A</v>
          </cell>
          <cell r="AK22" t="str">
            <v>N/A</v>
          </cell>
          <cell r="AP22" t="str">
            <v>N/A</v>
          </cell>
          <cell r="AQ22" t="str">
            <v>N/A</v>
          </cell>
          <cell r="AR22" t="str">
            <v>N/A</v>
          </cell>
          <cell r="AS22" t="str">
            <v>24,125 (MMBtus)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224392</v>
          </cell>
          <cell r="F23">
            <v>182459</v>
          </cell>
          <cell r="H23">
            <v>157920.52870524378</v>
          </cell>
          <cell r="I23">
            <v>191588</v>
          </cell>
          <cell r="J23">
            <v>0</v>
          </cell>
          <cell r="K23">
            <v>113687</v>
          </cell>
          <cell r="M23">
            <v>97321.749184438173</v>
          </cell>
          <cell r="P23">
            <v>0.70631200000000005</v>
          </cell>
          <cell r="Q23">
            <v>0.61662158730158734</v>
          </cell>
          <cell r="T23">
            <v>0</v>
          </cell>
          <cell r="U23">
            <v>0.90156999999999998</v>
          </cell>
          <cell r="V23">
            <v>0.80910128205128207</v>
          </cell>
          <cell r="W23">
            <v>80910.128205128203</v>
          </cell>
          <cell r="X23">
            <v>430193.97435897437</v>
          </cell>
          <cell r="Z23" t="str">
            <v>N/A</v>
          </cell>
          <cell r="AA23">
            <v>1.1000000000000001</v>
          </cell>
          <cell r="AB23" t="str">
            <v>N/A</v>
          </cell>
          <cell r="AC23">
            <v>1.3</v>
          </cell>
          <cell r="AE23">
            <v>201821</v>
          </cell>
          <cell r="AF23">
            <v>349283.84615384619</v>
          </cell>
          <cell r="AG23">
            <v>389202</v>
          </cell>
          <cell r="AH23" t="str">
            <v>N/A</v>
          </cell>
          <cell r="AI23" t="str">
            <v>N/A</v>
          </cell>
          <cell r="AJ23" t="str">
            <v>N/A</v>
          </cell>
          <cell r="AK23" t="str">
            <v>N/A</v>
          </cell>
          <cell r="AP23" t="str">
            <v>N/A</v>
          </cell>
          <cell r="AQ23">
            <v>0.2</v>
          </cell>
          <cell r="AR23" t="str">
            <v>N/A</v>
          </cell>
          <cell r="AS23">
            <v>0.4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638146</v>
          </cell>
          <cell r="E24">
            <v>560616.54500000004</v>
          </cell>
          <cell r="F24">
            <v>736803.37300000002</v>
          </cell>
          <cell r="H24">
            <v>560616.54500000004</v>
          </cell>
          <cell r="I24">
            <v>570276</v>
          </cell>
          <cell r="J24">
            <v>623540</v>
          </cell>
          <cell r="K24">
            <v>826496</v>
          </cell>
          <cell r="M24">
            <v>594233.62</v>
          </cell>
          <cell r="N24" t="str">
            <v>&lt;used last year's line loss factor, need to check</v>
          </cell>
          <cell r="O24">
            <v>1.65</v>
          </cell>
          <cell r="P24">
            <v>1.89</v>
          </cell>
          <cell r="Q24">
            <v>1.65</v>
          </cell>
          <cell r="T24">
            <v>1.4793186599999999</v>
          </cell>
          <cell r="U24">
            <v>1.7723899999999999</v>
          </cell>
          <cell r="V24">
            <v>1.4793186599999999</v>
          </cell>
          <cell r="W24">
            <v>147931.86599999998</v>
          </cell>
          <cell r="X24">
            <v>147931.86599999998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F24">
            <v>0</v>
          </cell>
          <cell r="AG24" t="str">
            <v>N/A</v>
          </cell>
          <cell r="AH24" t="str">
            <v>N/A</v>
          </cell>
          <cell r="AI24" t="str">
            <v>N/A</v>
          </cell>
          <cell r="AJ24" t="str">
            <v>N/A</v>
          </cell>
          <cell r="AK24" t="str">
            <v>N/A</v>
          </cell>
          <cell r="AN24">
            <v>0</v>
          </cell>
          <cell r="AO24" t="str">
            <v>N/A</v>
          </cell>
          <cell r="AP24" t="str">
            <v>N/A</v>
          </cell>
          <cell r="AQ24" t="str">
            <v>N/A</v>
          </cell>
          <cell r="AR24" t="str">
            <v>N/A</v>
          </cell>
          <cell r="AS24" t="str">
            <v>N/A</v>
          </cell>
          <cell r="AV24">
            <v>0</v>
          </cell>
          <cell r="AW24" t="str">
            <v>N/A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1558480</v>
          </cell>
          <cell r="E25">
            <v>1569661</v>
          </cell>
          <cell r="H25">
            <v>1569661</v>
          </cell>
          <cell r="I25">
            <v>1606588</v>
          </cell>
          <cell r="J25">
            <v>1374066</v>
          </cell>
          <cell r="K25">
            <v>1495011</v>
          </cell>
          <cell r="M25">
            <v>1374066</v>
          </cell>
          <cell r="O25">
            <v>27.3</v>
          </cell>
          <cell r="Q25">
            <v>27.3</v>
          </cell>
          <cell r="T25">
            <v>28.5</v>
          </cell>
          <cell r="U25">
            <v>30.5</v>
          </cell>
          <cell r="V25">
            <v>28.5</v>
          </cell>
          <cell r="W25">
            <v>2850000</v>
          </cell>
          <cell r="X25">
            <v>3438733</v>
          </cell>
          <cell r="Z25">
            <v>4.8</v>
          </cell>
          <cell r="AA25" t="str">
            <v>N/A</v>
          </cell>
          <cell r="AB25">
            <v>4.0999999999999996</v>
          </cell>
          <cell r="AC25" t="str">
            <v>N/A</v>
          </cell>
          <cell r="AF25">
            <v>584924</v>
          </cell>
          <cell r="AG25">
            <v>443987</v>
          </cell>
          <cell r="AH25">
            <v>0.5</v>
          </cell>
          <cell r="AI25" t="str">
            <v>N/A</v>
          </cell>
          <cell r="AJ25">
            <v>0.3</v>
          </cell>
          <cell r="AK25" t="str">
            <v>N/A</v>
          </cell>
          <cell r="AN25">
            <v>3809</v>
          </cell>
          <cell r="AP25" t="str">
            <v>N/A</v>
          </cell>
          <cell r="AQ25" t="str">
            <v>N/A</v>
          </cell>
          <cell r="AR25" t="str">
            <v>N/A</v>
          </cell>
          <cell r="AS25" t="str">
            <v>N/A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1073961</v>
          </cell>
          <cell r="E26">
            <v>1209981</v>
          </cell>
          <cell r="H26">
            <v>1209981</v>
          </cell>
          <cell r="I26">
            <v>1116333</v>
          </cell>
          <cell r="J26">
            <v>1545158</v>
          </cell>
          <cell r="M26">
            <v>1545158</v>
          </cell>
          <cell r="O26">
            <v>52.39</v>
          </cell>
          <cell r="Q26">
            <v>52.39</v>
          </cell>
          <cell r="T26">
            <v>55</v>
          </cell>
          <cell r="V26">
            <v>55</v>
          </cell>
          <cell r="W26">
            <v>5500000</v>
          </cell>
          <cell r="X26">
            <v>5500000</v>
          </cell>
          <cell r="Z26" t="str">
            <v>N/A</v>
          </cell>
          <cell r="AA26" t="str">
            <v>N/A</v>
          </cell>
          <cell r="AB26" t="str">
            <v>N/A</v>
          </cell>
          <cell r="AC26" t="str">
            <v>N/A</v>
          </cell>
          <cell r="AH26" t="str">
            <v>N/A</v>
          </cell>
          <cell r="AI26" t="str">
            <v>N/A</v>
          </cell>
          <cell r="AJ26" t="str">
            <v>N/A</v>
          </cell>
          <cell r="AK26" t="str">
            <v>N/A</v>
          </cell>
          <cell r="AP26" t="str">
            <v>N/A</v>
          </cell>
          <cell r="AQ26" t="str">
            <v>N/A</v>
          </cell>
          <cell r="AR26" t="str">
            <v>N/A</v>
          </cell>
          <cell r="AS26" t="str">
            <v>N/A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806670</v>
          </cell>
          <cell r="F27">
            <v>979570</v>
          </cell>
          <cell r="H27">
            <v>847829.99086806155</v>
          </cell>
          <cell r="I27">
            <v>781779</v>
          </cell>
          <cell r="J27" t="str">
            <v>-</v>
          </cell>
          <cell r="K27">
            <v>1102168</v>
          </cell>
          <cell r="M27">
            <v>868973.49002401205</v>
          </cell>
          <cell r="O27" t="str">
            <v>N/A</v>
          </cell>
          <cell r="P27">
            <v>35.090000000000003</v>
          </cell>
          <cell r="Q27">
            <v>30.634126984126986</v>
          </cell>
          <cell r="U27">
            <v>41.1</v>
          </cell>
          <cell r="V27">
            <v>36.884615384615387</v>
          </cell>
          <cell r="W27">
            <v>3688461.5384615385</v>
          </cell>
          <cell r="X27">
            <v>3688461.5384615385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N/A</v>
          </cell>
          <cell r="AH27" t="str">
            <v>N/A</v>
          </cell>
          <cell r="AI27" t="str">
            <v>N/A</v>
          </cell>
          <cell r="AJ27" t="str">
            <v>N/A</v>
          </cell>
          <cell r="AK27" t="str">
            <v>N/A</v>
          </cell>
          <cell r="AP27" t="str">
            <v>N/A</v>
          </cell>
          <cell r="AQ27" t="str">
            <v>N/A</v>
          </cell>
          <cell r="AR27" t="str">
            <v>N/A</v>
          </cell>
          <cell r="AS27" t="str">
            <v>N/A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141855</v>
          </cell>
          <cell r="E28">
            <v>126027</v>
          </cell>
          <cell r="G28">
            <v>70039.572067379995</v>
          </cell>
          <cell r="H28">
            <v>126027</v>
          </cell>
          <cell r="I28">
            <v>130271</v>
          </cell>
          <cell r="K28">
            <v>67773.38</v>
          </cell>
          <cell r="L28">
            <v>48894</v>
          </cell>
          <cell r="M28">
            <v>99873.103295588226</v>
          </cell>
          <cell r="O28">
            <v>0.78885000000000005</v>
          </cell>
          <cell r="Q28">
            <v>0.78885000000000005</v>
          </cell>
          <cell r="U28">
            <v>0.96</v>
          </cell>
          <cell r="V28">
            <v>0.86153846153846159</v>
          </cell>
          <cell r="W28">
            <v>86153.846153846156</v>
          </cell>
          <cell r="X28">
            <v>86153.846153846156</v>
          </cell>
          <cell r="Z28" t="str">
            <v>N/A</v>
          </cell>
          <cell r="AA28" t="str">
            <v>N/A</v>
          </cell>
          <cell r="AB28" t="str">
            <v>N/A</v>
          </cell>
          <cell r="AC28" t="str">
            <v>N/A</v>
          </cell>
          <cell r="AH28" t="str">
            <v>N/A</v>
          </cell>
          <cell r="AI28" t="str">
            <v>N/A</v>
          </cell>
          <cell r="AJ28" t="str">
            <v>N/A</v>
          </cell>
          <cell r="AK28" t="str">
            <v>N/A</v>
          </cell>
          <cell r="AP28" t="str">
            <v>N/A</v>
          </cell>
          <cell r="AQ28" t="str">
            <v>N/A</v>
          </cell>
          <cell r="AR28" t="str">
            <v>N/A</v>
          </cell>
          <cell r="AS28" t="str">
            <v>N/A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634986</v>
          </cell>
          <cell r="E29">
            <v>301909</v>
          </cell>
          <cell r="F29">
            <v>312899</v>
          </cell>
          <cell r="H29">
            <v>301909</v>
          </cell>
          <cell r="I29">
            <v>361368</v>
          </cell>
          <cell r="J29">
            <v>615564</v>
          </cell>
          <cell r="K29">
            <v>656055</v>
          </cell>
          <cell r="M29">
            <v>615564</v>
          </cell>
          <cell r="O29" t="str">
            <v>N/A</v>
          </cell>
          <cell r="P29" t="str">
            <v>N/A</v>
          </cell>
          <cell r="Q29">
            <v>0</v>
          </cell>
          <cell r="T29">
            <v>0</v>
          </cell>
          <cell r="U29" t="str">
            <v>-</v>
          </cell>
          <cell r="V29">
            <v>0</v>
          </cell>
          <cell r="W29">
            <v>0</v>
          </cell>
          <cell r="X29">
            <v>0</v>
          </cell>
          <cell r="Z29" t="str">
            <v>N/A</v>
          </cell>
          <cell r="AA29" t="str">
            <v>N/A</v>
          </cell>
          <cell r="AB29" t="str">
            <v>N/A</v>
          </cell>
          <cell r="AC29" t="str">
            <v>N/A</v>
          </cell>
          <cell r="AF29">
            <v>0</v>
          </cell>
          <cell r="AG29" t="str">
            <v>N/A</v>
          </cell>
          <cell r="AH29" t="str">
            <v>N/A</v>
          </cell>
          <cell r="AI29" t="str">
            <v>N/A</v>
          </cell>
          <cell r="AJ29" t="str">
            <v>N/A</v>
          </cell>
          <cell r="AK29" t="str">
            <v>N/A</v>
          </cell>
          <cell r="AN29">
            <v>0</v>
          </cell>
          <cell r="AO29" t="str">
            <v>N/A</v>
          </cell>
          <cell r="AP29" t="str">
            <v>N/A</v>
          </cell>
          <cell r="AQ29" t="str">
            <v>N/A</v>
          </cell>
          <cell r="AR29" t="str">
            <v>N/A</v>
          </cell>
          <cell r="AS29" t="str">
            <v>N/A</v>
          </cell>
          <cell r="AV29">
            <v>0</v>
          </cell>
          <cell r="AW29" t="str">
            <v>N/A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60993</v>
          </cell>
          <cell r="E30">
            <v>38413.82</v>
          </cell>
          <cell r="F30">
            <v>43184.35</v>
          </cell>
          <cell r="G30">
            <v>16382.806833656001</v>
          </cell>
          <cell r="H30">
            <v>52593.342615200323</v>
          </cell>
          <cell r="I30">
            <v>58191</v>
          </cell>
          <cell r="J30">
            <v>59806</v>
          </cell>
          <cell r="K30">
            <v>65803</v>
          </cell>
          <cell r="L30">
            <v>13881</v>
          </cell>
          <cell r="M30">
            <v>71688.829175096413</v>
          </cell>
          <cell r="N30" t="str">
            <v>&lt;Includes 7709 MWh of C&amp;S</v>
          </cell>
          <cell r="O30">
            <v>0.96</v>
          </cell>
          <cell r="P30">
            <v>1.04</v>
          </cell>
          <cell r="Q30">
            <v>0.96</v>
          </cell>
          <cell r="T30">
            <v>0.8</v>
          </cell>
          <cell r="U30">
            <v>0.9</v>
          </cell>
          <cell r="V30">
            <v>0.8</v>
          </cell>
          <cell r="W30">
            <v>80000</v>
          </cell>
          <cell r="X30">
            <v>80000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F30">
            <v>0</v>
          </cell>
          <cell r="AG30" t="str">
            <v>N/A</v>
          </cell>
          <cell r="AH30" t="str">
            <v>N/A</v>
          </cell>
          <cell r="AI30" t="str">
            <v>N/A</v>
          </cell>
          <cell r="AJ30" t="str">
            <v>N/A</v>
          </cell>
          <cell r="AK30" t="str">
            <v>N/A</v>
          </cell>
          <cell r="AN30">
            <v>0</v>
          </cell>
          <cell r="AO30" t="str">
            <v>N/A</v>
          </cell>
          <cell r="AP30" t="str">
            <v>N/A</v>
          </cell>
          <cell r="AQ30" t="str">
            <v>N/A</v>
          </cell>
          <cell r="AR30" t="str">
            <v>N/A</v>
          </cell>
          <cell r="AS30" t="str">
            <v>N/A</v>
          </cell>
          <cell r="AV30">
            <v>0</v>
          </cell>
          <cell r="AW30" t="str">
            <v>N/A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73821</v>
          </cell>
          <cell r="E31" t="str">
            <v>N/A</v>
          </cell>
          <cell r="F31">
            <v>66175</v>
          </cell>
          <cell r="H31">
            <v>57275.283691511555</v>
          </cell>
          <cell r="I31">
            <v>62902</v>
          </cell>
          <cell r="K31">
            <v>88725</v>
          </cell>
          <cell r="M31">
            <v>75953.030657764539</v>
          </cell>
          <cell r="O31" t="str">
            <v>N/A</v>
          </cell>
          <cell r="P31" t="str">
            <v>N/A</v>
          </cell>
          <cell r="Q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223724</v>
          </cell>
          <cell r="E32">
            <v>225514.52</v>
          </cell>
          <cell r="F32">
            <v>172021</v>
          </cell>
          <cell r="G32">
            <v>2118.0039955000002</v>
          </cell>
          <cell r="H32">
            <v>227347.67874124696</v>
          </cell>
          <cell r="I32">
            <v>198968</v>
          </cell>
          <cell r="J32">
            <v>214535</v>
          </cell>
          <cell r="K32">
            <v>247424</v>
          </cell>
          <cell r="L32">
            <v>2896</v>
          </cell>
          <cell r="M32">
            <v>217014.12061746843</v>
          </cell>
          <cell r="N32" t="str">
            <v>&lt;Includes DG</v>
          </cell>
          <cell r="P32">
            <v>0.26300000000000001</v>
          </cell>
          <cell r="Q32">
            <v>0.22960317460317461</v>
          </cell>
          <cell r="T32">
            <v>0</v>
          </cell>
          <cell r="V32">
            <v>0</v>
          </cell>
          <cell r="W32">
            <v>0</v>
          </cell>
          <cell r="X32">
            <v>0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N/A</v>
          </cell>
          <cell r="AH32" t="str">
            <v>N/A</v>
          </cell>
          <cell r="AI32" t="str">
            <v>N/A</v>
          </cell>
          <cell r="AJ32" t="str">
            <v>N/A</v>
          </cell>
          <cell r="AK32" t="str">
            <v>N/A</v>
          </cell>
          <cell r="AP32" t="str">
            <v>N/A</v>
          </cell>
          <cell r="AQ32" t="str">
            <v>N/A</v>
          </cell>
          <cell r="AR32" t="str">
            <v>N/A</v>
          </cell>
          <cell r="AS32" t="str">
            <v>N/A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74568</v>
          </cell>
          <cell r="E33">
            <v>73179.600000000006</v>
          </cell>
          <cell r="F33">
            <v>73179.600000000006</v>
          </cell>
          <cell r="H33">
            <v>63337.851914338331</v>
          </cell>
          <cell r="I33">
            <v>183532</v>
          </cell>
          <cell r="J33">
            <v>90812</v>
          </cell>
          <cell r="K33">
            <v>90812</v>
          </cell>
          <cell r="M33">
            <v>77739.606876223319</v>
          </cell>
          <cell r="N33" t="str">
            <v>&lt;NTGR = 0???, includes C&amp;S</v>
          </cell>
          <cell r="O33">
            <v>1.9</v>
          </cell>
          <cell r="P33">
            <v>1.9</v>
          </cell>
          <cell r="Q33">
            <v>1.6587301587301586</v>
          </cell>
          <cell r="T33">
            <v>1.9</v>
          </cell>
          <cell r="U33">
            <v>1.9</v>
          </cell>
          <cell r="V33">
            <v>1.9</v>
          </cell>
          <cell r="W33">
            <v>190000</v>
          </cell>
          <cell r="X33">
            <v>237186</v>
          </cell>
          <cell r="Z33" t="str">
            <v>N/A</v>
          </cell>
          <cell r="AA33" t="str">
            <v>N/A</v>
          </cell>
          <cell r="AB33" t="str">
            <v>N/A</v>
          </cell>
          <cell r="AC33" t="str">
            <v>N/A</v>
          </cell>
          <cell r="AD33">
            <v>20564</v>
          </cell>
          <cell r="AE33">
            <v>20564</v>
          </cell>
          <cell r="AF33">
            <v>17433</v>
          </cell>
          <cell r="AG33">
            <v>17433</v>
          </cell>
          <cell r="AH33" t="str">
            <v>N/A</v>
          </cell>
          <cell r="AI33" t="str">
            <v>N/A</v>
          </cell>
          <cell r="AJ33" t="str">
            <v>N/A</v>
          </cell>
          <cell r="AK33" t="str">
            <v>N/A</v>
          </cell>
          <cell r="AL33">
            <v>5274</v>
          </cell>
          <cell r="AM33">
            <v>5274</v>
          </cell>
          <cell r="AN33">
            <v>22186</v>
          </cell>
          <cell r="AO33">
            <v>22186</v>
          </cell>
          <cell r="AP33">
            <v>1.5</v>
          </cell>
          <cell r="AQ33">
            <v>1</v>
          </cell>
          <cell r="AR33">
            <v>1.3</v>
          </cell>
          <cell r="AS33">
            <v>1.1000000000000001</v>
          </cell>
          <cell r="AT33">
            <v>3060</v>
          </cell>
          <cell r="AU33">
            <v>3060</v>
          </cell>
          <cell r="AV33">
            <v>7567</v>
          </cell>
          <cell r="AW33">
            <v>7567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486307</v>
          </cell>
          <cell r="F34">
            <v>384349</v>
          </cell>
          <cell r="H34">
            <v>332658.82903738233</v>
          </cell>
          <cell r="I34">
            <v>371436</v>
          </cell>
          <cell r="K34">
            <v>482850</v>
          </cell>
          <cell r="M34">
            <v>413343.71206651576</v>
          </cell>
          <cell r="P34">
            <v>12.3</v>
          </cell>
          <cell r="Q34">
            <v>10.738095238095239</v>
          </cell>
          <cell r="T34">
            <v>9.1970299999999998</v>
          </cell>
          <cell r="V34">
            <v>9.1970299999999998</v>
          </cell>
          <cell r="W34">
            <v>919703</v>
          </cell>
          <cell r="X34">
            <v>919703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H34" t="str">
            <v>N/A</v>
          </cell>
          <cell r="AI34" t="str">
            <v>N/A</v>
          </cell>
          <cell r="AJ34" t="str">
            <v>N/A</v>
          </cell>
          <cell r="AK34" t="str">
            <v>N/A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134341</v>
          </cell>
          <cell r="E35">
            <v>135000</v>
          </cell>
          <cell r="F35">
            <v>105061</v>
          </cell>
          <cell r="H35">
            <v>135000</v>
          </cell>
          <cell r="I35">
            <v>138812</v>
          </cell>
          <cell r="J35">
            <v>120404</v>
          </cell>
          <cell r="M35">
            <v>120404</v>
          </cell>
          <cell r="O35" t="str">
            <v>Data not yet available</v>
          </cell>
          <cell r="Q35">
            <v>0.75</v>
          </cell>
          <cell r="T35">
            <v>0.8</v>
          </cell>
          <cell r="U35">
            <v>0.9</v>
          </cell>
          <cell r="V35">
            <v>0.8</v>
          </cell>
          <cell r="W35">
            <v>80000</v>
          </cell>
          <cell r="X35">
            <v>80000</v>
          </cell>
          <cell r="Z35" t="str">
            <v>N/A</v>
          </cell>
          <cell r="AA35" t="str">
            <v>N/A</v>
          </cell>
          <cell r="AB35" t="str">
            <v>N/A</v>
          </cell>
          <cell r="AC35" t="str">
            <v>N/A</v>
          </cell>
          <cell r="AH35" t="str">
            <v>N/A</v>
          </cell>
          <cell r="AI35" t="str">
            <v>N/A</v>
          </cell>
          <cell r="AJ35" t="str">
            <v>N/A</v>
          </cell>
          <cell r="AK35" t="str">
            <v>N/A</v>
          </cell>
          <cell r="AP35" t="str">
            <v>N/A</v>
          </cell>
          <cell r="AQ35" t="str">
            <v>N/A</v>
          </cell>
          <cell r="AR35" t="str">
            <v>N/A</v>
          </cell>
          <cell r="AS35" t="str">
            <v>N/A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1597820</v>
          </cell>
          <cell r="E36">
            <v>1599900.02</v>
          </cell>
          <cell r="F36">
            <v>1726503.6</v>
          </cell>
          <cell r="H36">
            <v>1599900.02</v>
          </cell>
          <cell r="I36">
            <v>1445285</v>
          </cell>
          <cell r="J36">
            <v>1722962</v>
          </cell>
          <cell r="K36">
            <v>1976520</v>
          </cell>
          <cell r="M36">
            <v>1722962</v>
          </cell>
          <cell r="O36">
            <v>30.917847699999996</v>
          </cell>
          <cell r="P36">
            <v>35.400019299999997</v>
          </cell>
          <cell r="Q36">
            <v>30.917847699999996</v>
          </cell>
          <cell r="T36">
            <v>39.39725</v>
          </cell>
          <cell r="U36">
            <v>43.408050000000003</v>
          </cell>
          <cell r="V36">
            <v>39.39725</v>
          </cell>
          <cell r="W36">
            <v>3939725</v>
          </cell>
          <cell r="X36">
            <v>3939728.9</v>
          </cell>
          <cell r="AB36">
            <v>2</v>
          </cell>
          <cell r="AC36">
            <v>2.2000000000000002</v>
          </cell>
          <cell r="AF36">
            <v>3.9</v>
          </cell>
          <cell r="AJ36">
            <v>0.1</v>
          </cell>
          <cell r="AK36">
            <v>0.1</v>
          </cell>
          <cell r="AR36">
            <v>0.2</v>
          </cell>
          <cell r="AS36">
            <v>0.2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961087</v>
          </cell>
          <cell r="E37">
            <v>758455</v>
          </cell>
          <cell r="F37">
            <v>1480768</v>
          </cell>
          <cell r="G37">
            <v>663.01099999999997</v>
          </cell>
          <cell r="H37">
            <v>759028.8442480634</v>
          </cell>
          <cell r="I37">
            <v>1445816</v>
          </cell>
          <cell r="J37">
            <v>984238</v>
          </cell>
          <cell r="K37">
            <v>1175862</v>
          </cell>
          <cell r="L37">
            <v>917.5</v>
          </cell>
          <cell r="M37">
            <v>928921.859817171</v>
          </cell>
          <cell r="N37" t="str">
            <v>&lt;Need to check line loss factors</v>
          </cell>
          <cell r="O37" t="str">
            <v>N/A</v>
          </cell>
          <cell r="P37">
            <v>1.3</v>
          </cell>
          <cell r="Q37">
            <v>1.1349206349206349</v>
          </cell>
          <cell r="U37">
            <v>1.4</v>
          </cell>
          <cell r="V37">
            <v>1.2564102564102564</v>
          </cell>
          <cell r="W37">
            <v>125641.02564102564</v>
          </cell>
          <cell r="X37">
            <v>125641.02564102564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F37">
            <v>0</v>
          </cell>
          <cell r="AG37" t="str">
            <v>N/A</v>
          </cell>
          <cell r="AH37" t="str">
            <v>N/A</v>
          </cell>
          <cell r="AI37" t="str">
            <v>N/A</v>
          </cell>
          <cell r="AJ37" t="str">
            <v>N/A</v>
          </cell>
          <cell r="AK37" t="str">
            <v>N/A</v>
          </cell>
          <cell r="AN37">
            <v>0</v>
          </cell>
          <cell r="AO37" t="str">
            <v>N/A</v>
          </cell>
          <cell r="AP37" t="str">
            <v>N/A</v>
          </cell>
          <cell r="AQ37" t="str">
            <v>N/A</v>
          </cell>
          <cell r="AR37" t="str">
            <v>N/A</v>
          </cell>
          <cell r="AS37" t="str">
            <v>N/A</v>
          </cell>
          <cell r="AV37">
            <v>0</v>
          </cell>
          <cell r="AW37" t="str">
            <v>N/A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3107</v>
          </cell>
          <cell r="E38" t="str">
            <v>-</v>
          </cell>
          <cell r="F38" t="str">
            <v>-</v>
          </cell>
          <cell r="H38">
            <v>1761.3177531125955</v>
          </cell>
          <cell r="I38">
            <v>1798</v>
          </cell>
          <cell r="M38">
            <v>1761.3177531125955</v>
          </cell>
          <cell r="Q38">
            <v>0.1</v>
          </cell>
          <cell r="V38">
            <v>0.1</v>
          </cell>
          <cell r="W38">
            <v>10000</v>
          </cell>
          <cell r="X38">
            <v>10000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H38" t="str">
            <v>N/A</v>
          </cell>
          <cell r="AI38" t="str">
            <v>N/A</v>
          </cell>
          <cell r="AJ38" t="str">
            <v>N/A</v>
          </cell>
          <cell r="AK38" t="str">
            <v>N/A</v>
          </cell>
          <cell r="AP38" t="str">
            <v>N/A</v>
          </cell>
          <cell r="AQ38" t="str">
            <v>N/A</v>
          </cell>
          <cell r="AR38" t="str">
            <v>N/A</v>
          </cell>
          <cell r="AS38" t="str">
            <v>N/A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1484060</v>
          </cell>
          <cell r="H39">
            <v>1284472.3462822009</v>
          </cell>
          <cell r="I39">
            <v>1240781</v>
          </cell>
          <cell r="K39">
            <v>1691721</v>
          </cell>
          <cell r="M39">
            <v>1448197.6554227567</v>
          </cell>
          <cell r="Q39">
            <v>7.1135532081818189</v>
          </cell>
          <cell r="V39">
            <v>7.1135532081818189</v>
          </cell>
          <cell r="W39">
            <v>711355.32081818185</v>
          </cell>
          <cell r="X39">
            <v>711355.32081818185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207165</v>
          </cell>
          <cell r="E40">
            <v>236027</v>
          </cell>
          <cell r="F40">
            <v>277892</v>
          </cell>
          <cell r="H40">
            <v>236027</v>
          </cell>
          <cell r="I40">
            <v>267842</v>
          </cell>
          <cell r="J40">
            <v>254425</v>
          </cell>
          <cell r="K40">
            <v>299752</v>
          </cell>
          <cell r="M40">
            <v>254425</v>
          </cell>
          <cell r="O40">
            <v>3.105</v>
          </cell>
          <cell r="P40">
            <v>3.7010000000000001</v>
          </cell>
          <cell r="Q40">
            <v>3.105</v>
          </cell>
          <cell r="T40">
            <v>4.7649999999999997</v>
          </cell>
          <cell r="U40">
            <v>5.4390000000000001</v>
          </cell>
          <cell r="V40">
            <v>4.7649999999999997</v>
          </cell>
          <cell r="W40">
            <v>476499.99999999994</v>
          </cell>
          <cell r="X40">
            <v>476499.99999999994</v>
          </cell>
          <cell r="Z40" t="str">
            <v>N/A</v>
          </cell>
          <cell r="AA40" t="str">
            <v>N/A</v>
          </cell>
          <cell r="AB40" t="str">
            <v>N/A</v>
          </cell>
          <cell r="AC40" t="str">
            <v>N/A</v>
          </cell>
          <cell r="AH40" t="str">
            <v>N/A</v>
          </cell>
          <cell r="AI40" t="str">
            <v>N/A</v>
          </cell>
          <cell r="AJ40" t="str">
            <v>N/A</v>
          </cell>
          <cell r="AK40" t="str">
            <v>N/A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562181</v>
          </cell>
          <cell r="E41">
            <v>468346.14299999998</v>
          </cell>
          <cell r="F41">
            <v>521476.364</v>
          </cell>
          <cell r="G41">
            <v>79703.563815996094</v>
          </cell>
          <cell r="H41">
            <v>537330.5665555069</v>
          </cell>
          <cell r="I41">
            <v>619808</v>
          </cell>
          <cell r="J41">
            <v>510134</v>
          </cell>
          <cell r="K41">
            <v>574822</v>
          </cell>
          <cell r="L41">
            <v>74801</v>
          </cell>
          <cell r="M41">
            <v>574167.3913353784</v>
          </cell>
          <cell r="N41" t="str">
            <v>&lt;Includes 50,512 of C&amp;S</v>
          </cell>
          <cell r="O41">
            <v>6.7175219999999998</v>
          </cell>
          <cell r="P41">
            <v>7.6153380000000004</v>
          </cell>
          <cell r="Q41">
            <v>6.7175219999999998</v>
          </cell>
          <cell r="T41">
            <v>6.8</v>
          </cell>
          <cell r="U41">
            <v>7.6</v>
          </cell>
          <cell r="V41">
            <v>6.8</v>
          </cell>
          <cell r="W41">
            <v>680000</v>
          </cell>
          <cell r="X41">
            <v>680000</v>
          </cell>
          <cell r="AN41">
            <v>0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1046969</v>
          </cell>
          <cell r="E42">
            <v>1058768</v>
          </cell>
          <cell r="F42">
            <v>1515277</v>
          </cell>
          <cell r="H42">
            <v>1058768</v>
          </cell>
          <cell r="I42">
            <v>1260325</v>
          </cell>
          <cell r="J42">
            <v>797448</v>
          </cell>
          <cell r="K42">
            <v>1057159</v>
          </cell>
          <cell r="M42">
            <v>797448</v>
          </cell>
          <cell r="O42" t="str">
            <v>N/A</v>
          </cell>
          <cell r="P42">
            <v>0.873</v>
          </cell>
          <cell r="Q42">
            <v>0.76214285714285712</v>
          </cell>
          <cell r="T42">
            <v>0.17757999999999999</v>
          </cell>
          <cell r="U42">
            <v>0.89930999999999994</v>
          </cell>
          <cell r="V42">
            <v>0.80707307692307695</v>
          </cell>
          <cell r="W42">
            <v>80707.307692307688</v>
          </cell>
          <cell r="X42">
            <v>80707.307692307688</v>
          </cell>
          <cell r="Z42" t="str">
            <v>N/A</v>
          </cell>
          <cell r="AA42" t="str">
            <v>N/A</v>
          </cell>
          <cell r="AB42" t="str">
            <v>N/A</v>
          </cell>
          <cell r="AC42" t="str">
            <v>N/A</v>
          </cell>
          <cell r="AF42">
            <v>0</v>
          </cell>
          <cell r="AG42" t="str">
            <v>N/A</v>
          </cell>
          <cell r="AH42" t="str">
            <v>N/A</v>
          </cell>
          <cell r="AI42" t="str">
            <v>N/A</v>
          </cell>
          <cell r="AJ42" t="str">
            <v>N/A</v>
          </cell>
          <cell r="AK42" t="str">
            <v>N/A</v>
          </cell>
          <cell r="AN42">
            <v>0</v>
          </cell>
          <cell r="AO42" t="str">
            <v>N/A</v>
          </cell>
          <cell r="AV42">
            <v>0</v>
          </cell>
          <cell r="AW42" t="str">
            <v>N/A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250388</v>
          </cell>
          <cell r="E43">
            <v>214329</v>
          </cell>
          <cell r="H43">
            <v>214329</v>
          </cell>
          <cell r="I43">
            <v>234076</v>
          </cell>
          <cell r="J43">
            <v>232032</v>
          </cell>
          <cell r="M43">
            <v>232032</v>
          </cell>
          <cell r="N43" t="str">
            <v>&lt;They have a weird note about line losses</v>
          </cell>
          <cell r="O43">
            <v>4.1782000000000004</v>
          </cell>
          <cell r="Q43">
            <v>4.1782000000000004</v>
          </cell>
          <cell r="T43">
            <v>4.5999999999999996</v>
          </cell>
          <cell r="V43">
            <v>4.5999999999999996</v>
          </cell>
          <cell r="W43">
            <v>459999.99999999994</v>
          </cell>
          <cell r="X43">
            <v>459999.99999999994</v>
          </cell>
          <cell r="Z43" t="str">
            <v>N/A</v>
          </cell>
          <cell r="AA43" t="str">
            <v>N/A</v>
          </cell>
          <cell r="AB43" t="str">
            <v>N/A</v>
          </cell>
          <cell r="AC43" t="str">
            <v>N/A</v>
          </cell>
          <cell r="AH43" t="str">
            <v>N/A</v>
          </cell>
          <cell r="AI43" t="str">
            <v>N/A</v>
          </cell>
          <cell r="AJ43" t="str">
            <v>N/A</v>
          </cell>
          <cell r="AK43" t="str">
            <v>N/A</v>
          </cell>
          <cell r="AP43" t="str">
            <v>N/A</v>
          </cell>
          <cell r="AQ43" t="str">
            <v>N/A</v>
          </cell>
          <cell r="AR43" t="str">
            <v>N/A</v>
          </cell>
          <cell r="AS43" t="str">
            <v>N/A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352299</v>
          </cell>
          <cell r="H44">
            <v>304919.15631637065</v>
          </cell>
          <cell r="I44">
            <v>1089888</v>
          </cell>
          <cell r="M44">
            <v>304919.15631637065</v>
          </cell>
          <cell r="Q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23467</v>
          </cell>
          <cell r="E45" t="str">
            <v>N/A</v>
          </cell>
          <cell r="F45">
            <v>41257</v>
          </cell>
          <cell r="H45">
            <v>35708.445474283224</v>
          </cell>
          <cell r="I45">
            <v>31410</v>
          </cell>
          <cell r="K45">
            <v>36715</v>
          </cell>
          <cell r="M45">
            <v>29936.95444769043</v>
          </cell>
          <cell r="N45" t="str">
            <v>&lt;Includes DR</v>
          </cell>
          <cell r="O45" t="str">
            <v>N/A</v>
          </cell>
          <cell r="P45">
            <v>0.7</v>
          </cell>
          <cell r="Q45">
            <v>0.61111111111111105</v>
          </cell>
          <cell r="U45">
            <v>0.4</v>
          </cell>
          <cell r="V45">
            <v>0.35897435897435903</v>
          </cell>
          <cell r="W45">
            <v>35897.435897435906</v>
          </cell>
          <cell r="X45">
            <v>35897.435897435906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H45" t="str">
            <v>N/A</v>
          </cell>
          <cell r="AI45" t="str">
            <v>N/A</v>
          </cell>
          <cell r="AJ45" t="str">
            <v>N/A</v>
          </cell>
          <cell r="AK45" t="str">
            <v>N/A</v>
          </cell>
          <cell r="AP45" t="str">
            <v>N/A</v>
          </cell>
          <cell r="AQ45" t="str">
            <v>N/A</v>
          </cell>
          <cell r="AR45" t="str">
            <v>N/A</v>
          </cell>
          <cell r="AS45" t="str">
            <v>N/A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226798</v>
          </cell>
          <cell r="G46">
            <v>219442.03818567999</v>
          </cell>
          <cell r="H46">
            <v>189929.80719196575</v>
          </cell>
          <cell r="I46">
            <v>219443</v>
          </cell>
          <cell r="L46">
            <v>209512</v>
          </cell>
          <cell r="M46">
            <v>189929.80719196575</v>
          </cell>
          <cell r="Q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903120</v>
          </cell>
          <cell r="F47">
            <v>595115.07999999996</v>
          </cell>
          <cell r="G47">
            <v>225351</v>
          </cell>
          <cell r="H47">
            <v>740430.48675627634</v>
          </cell>
          <cell r="I47">
            <v>882111</v>
          </cell>
          <cell r="K47">
            <v>935568</v>
          </cell>
          <cell r="M47">
            <v>800892.92743221705</v>
          </cell>
          <cell r="Q47">
            <v>0</v>
          </cell>
          <cell r="V47">
            <v>0</v>
          </cell>
          <cell r="W47">
            <v>0</v>
          </cell>
          <cell r="X47">
            <v>0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H47" t="str">
            <v>N/A</v>
          </cell>
          <cell r="AI47" t="str">
            <v>N/A</v>
          </cell>
          <cell r="AJ47" t="str">
            <v>N/A</v>
          </cell>
          <cell r="AK47" t="str">
            <v>N/A</v>
          </cell>
          <cell r="AP47" t="str">
            <v>N/A</v>
          </cell>
          <cell r="AQ47" t="str">
            <v>N/A</v>
          </cell>
          <cell r="AR47" t="str">
            <v>N/A</v>
          </cell>
          <cell r="AS47" t="str">
            <v>N/A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229573</v>
          </cell>
          <cell r="E48">
            <v>232299</v>
          </cell>
          <cell r="F48">
            <v>308497</v>
          </cell>
          <cell r="H48">
            <v>232299</v>
          </cell>
          <cell r="I48">
            <v>297830</v>
          </cell>
          <cell r="J48">
            <v>254907</v>
          </cell>
          <cell r="K48">
            <v>343650</v>
          </cell>
          <cell r="M48">
            <v>254907</v>
          </cell>
          <cell r="N48" t="str">
            <v>&lt;Includes some C&amp;S but no figure given</v>
          </cell>
          <cell r="O48">
            <v>8.27</v>
          </cell>
          <cell r="P48">
            <v>10.3375</v>
          </cell>
          <cell r="Q48">
            <v>8.27</v>
          </cell>
          <cell r="T48">
            <v>8.9</v>
          </cell>
          <cell r="V48">
            <v>8.9</v>
          </cell>
          <cell r="W48">
            <v>890000</v>
          </cell>
          <cell r="X48">
            <v>890000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H48" t="str">
            <v>N/A</v>
          </cell>
          <cell r="AI48" t="str">
            <v>N/A</v>
          </cell>
          <cell r="AJ48" t="str">
            <v>N/A</v>
          </cell>
          <cell r="AK48" t="str">
            <v>N/A</v>
          </cell>
          <cell r="AP48" t="str">
            <v>N/A</v>
          </cell>
          <cell r="AQ48" t="str">
            <v>N/A</v>
          </cell>
          <cell r="AR48" t="str">
            <v>N/A</v>
          </cell>
          <cell r="AS48" t="str">
            <v>N/A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111151</v>
          </cell>
          <cell r="E49">
            <v>138318</v>
          </cell>
          <cell r="H49">
            <v>138318</v>
          </cell>
          <cell r="I49">
            <v>135683</v>
          </cell>
          <cell r="J49">
            <v>183722</v>
          </cell>
          <cell r="M49">
            <v>183722</v>
          </cell>
          <cell r="O49">
            <v>0.75522</v>
          </cell>
          <cell r="Q49">
            <v>0.75522</v>
          </cell>
          <cell r="T49">
            <v>0.7</v>
          </cell>
          <cell r="U49">
            <v>0.7</v>
          </cell>
          <cell r="V49">
            <v>0.7</v>
          </cell>
          <cell r="W49">
            <v>70000</v>
          </cell>
          <cell r="X49">
            <v>287410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E49">
            <v>124584</v>
          </cell>
          <cell r="AF49">
            <v>217410</v>
          </cell>
          <cell r="AH49" t="str">
            <v>N/A</v>
          </cell>
          <cell r="AI49" t="str">
            <v>N/A</v>
          </cell>
          <cell r="AJ49" t="str">
            <v>N/A</v>
          </cell>
          <cell r="AK49" t="str">
            <v>N/A</v>
          </cell>
          <cell r="AP49">
            <v>0.5</v>
          </cell>
          <cell r="AQ49" t="str">
            <v>N/A</v>
          </cell>
          <cell r="AR49">
            <v>0.5</v>
          </cell>
          <cell r="AS49" t="str">
            <v>N/A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115027</v>
          </cell>
          <cell r="G50">
            <v>1188.13276898</v>
          </cell>
          <cell r="H50">
            <v>99557.295915126553</v>
          </cell>
          <cell r="I50">
            <v>231776</v>
          </cell>
          <cell r="L50">
            <v>635.1</v>
          </cell>
          <cell r="M50">
            <v>99557.295915126553</v>
          </cell>
          <cell r="Q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862551</v>
          </cell>
          <cell r="E51">
            <v>964707</v>
          </cell>
          <cell r="G51">
            <v>454514.52161895402</v>
          </cell>
          <cell r="H51">
            <v>1358094.9587100453</v>
          </cell>
          <cell r="I51">
            <v>949785</v>
          </cell>
          <cell r="K51">
            <v>934769</v>
          </cell>
          <cell r="L51">
            <v>461886</v>
          </cell>
          <cell r="M51">
            <v>1195606.4247204298</v>
          </cell>
          <cell r="N51" t="str">
            <v>&lt;At least 3/4 at meter, some gen. Excludes utilities with fewer than 25,000 retail customers, who account for about 15 percent of total retail load.</v>
          </cell>
          <cell r="O51">
            <v>5.7651789999999998</v>
          </cell>
          <cell r="Q51">
            <v>5.7651789999999998</v>
          </cell>
          <cell r="S51" t="str">
            <v>Includes only IOUs</v>
          </cell>
          <cell r="U51">
            <v>5.61</v>
          </cell>
          <cell r="V51">
            <v>5.0346153846153854</v>
          </cell>
          <cell r="W51">
            <v>503461.53846153856</v>
          </cell>
          <cell r="X51">
            <v>503461.53846153856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84920</v>
          </cell>
          <cell r="E52">
            <v>57925</v>
          </cell>
          <cell r="F52">
            <v>74879</v>
          </cell>
          <cell r="H52">
            <v>57925</v>
          </cell>
          <cell r="I52">
            <v>74877</v>
          </cell>
          <cell r="J52">
            <v>69770</v>
          </cell>
          <cell r="K52">
            <v>102011</v>
          </cell>
          <cell r="M52">
            <v>69770</v>
          </cell>
          <cell r="O52" t="str">
            <v>-</v>
          </cell>
          <cell r="P52" t="str">
            <v>-</v>
          </cell>
          <cell r="Q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H52" t="str">
            <v>N/A</v>
          </cell>
          <cell r="AI52" t="str">
            <v>N/A</v>
          </cell>
          <cell r="AJ52" t="str">
            <v>N/A</v>
          </cell>
          <cell r="AK52" t="str">
            <v>N/A</v>
          </cell>
          <cell r="AP52" t="str">
            <v>N/A</v>
          </cell>
          <cell r="AQ52" t="str">
            <v>N/A</v>
          </cell>
          <cell r="AR52" t="str">
            <v>N/A</v>
          </cell>
          <cell r="AS52" t="str">
            <v>N/A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698325</v>
          </cell>
          <cell r="E53">
            <v>424177</v>
          </cell>
          <cell r="F53">
            <v>596652</v>
          </cell>
          <cell r="H53">
            <v>424177</v>
          </cell>
          <cell r="I53">
            <v>636921</v>
          </cell>
          <cell r="J53">
            <v>460743</v>
          </cell>
          <cell r="K53">
            <v>696954</v>
          </cell>
          <cell r="M53">
            <v>460743</v>
          </cell>
          <cell r="O53">
            <v>19.2</v>
          </cell>
          <cell r="P53">
            <v>25.9</v>
          </cell>
          <cell r="Q53">
            <v>19.2</v>
          </cell>
          <cell r="T53">
            <v>13.6</v>
          </cell>
          <cell r="U53">
            <v>18.399999999999999</v>
          </cell>
          <cell r="V53">
            <v>13.6</v>
          </cell>
          <cell r="W53">
            <v>1360000</v>
          </cell>
          <cell r="X53">
            <v>1360000</v>
          </cell>
          <cell r="Z53" t="str">
            <v>N/A</v>
          </cell>
          <cell r="AA53" t="str">
            <v>N/A</v>
          </cell>
          <cell r="AB53" t="str">
            <v>N/A</v>
          </cell>
          <cell r="AC53" t="str">
            <v>N/A</v>
          </cell>
          <cell r="AH53" t="str">
            <v>N/A</v>
          </cell>
          <cell r="AI53" t="str">
            <v>N/A</v>
          </cell>
          <cell r="AJ53" t="str">
            <v>N/A</v>
          </cell>
          <cell r="AK53" t="str">
            <v>N/A</v>
          </cell>
          <cell r="AP53" t="str">
            <v>N/A</v>
          </cell>
          <cell r="AQ53" t="str">
            <v>N/A</v>
          </cell>
          <cell r="AR53" t="str">
            <v>N/A</v>
          </cell>
          <cell r="AS53" t="str">
            <v>N/A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34763</v>
          </cell>
          <cell r="E54">
            <v>41264.9</v>
          </cell>
          <cell r="G54">
            <v>6691.9970300000004</v>
          </cell>
          <cell r="H54">
            <v>47056.906473078998</v>
          </cell>
          <cell r="I54">
            <v>43289</v>
          </cell>
          <cell r="J54">
            <v>40868.038999999997</v>
          </cell>
          <cell r="L54">
            <v>5406</v>
          </cell>
          <cell r="M54">
            <v>46274.038999999997</v>
          </cell>
          <cell r="Q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Virgin Islands</v>
          </cell>
          <cell r="B55" t="str">
            <v>USVI</v>
          </cell>
          <cell r="H55">
            <v>0</v>
          </cell>
          <cell r="I55" t="str">
            <v>-</v>
          </cell>
          <cell r="M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Puerto Rico</v>
          </cell>
          <cell r="B56" t="str">
            <v>PR</v>
          </cell>
          <cell r="H56">
            <v>0</v>
          </cell>
          <cell r="I56" t="str">
            <v>-</v>
          </cell>
          <cell r="M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 t="str">
            <v>Guam</v>
          </cell>
          <cell r="B57" t="str">
            <v>GU</v>
          </cell>
          <cell r="H57">
            <v>0</v>
          </cell>
          <cell r="I57" t="str">
            <v>-</v>
          </cell>
          <cell r="M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BPA &amp; NEEA</v>
          </cell>
          <cell r="B58" t="str">
            <v>BPA/NEEA</v>
          </cell>
          <cell r="C58" t="str">
            <v>N/A</v>
          </cell>
        </row>
        <row r="59">
          <cell r="N59" t="str">
            <v>increase over 2016</v>
          </cell>
        </row>
        <row r="60">
          <cell r="A60" t="str">
            <v>U.S. Total</v>
          </cell>
          <cell r="H60">
            <v>25417008.368823439</v>
          </cell>
          <cell r="M60">
            <v>27274907.915814064</v>
          </cell>
          <cell r="N60">
            <v>7.3096704381209923E-2</v>
          </cell>
          <cell r="Q60">
            <v>340.8883424399279</v>
          </cell>
          <cell r="V60">
            <v>360.76254415755915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2018 State</v>
          </cell>
          <cell r="C1" t="str">
            <v>Approx. annual electric savings target 
(2016-2020)</v>
          </cell>
          <cell r="D1" t="str">
            <v>Cost cap</v>
          </cell>
          <cell r="E1" t="str">
            <v>Natural gas</v>
          </cell>
          <cell r="F1" t="str">
            <v>2018 
EERS
Score
(3 pts.)</v>
          </cell>
          <cell r="V1" t="str">
            <v>2016 State</v>
          </cell>
          <cell r="W1" t="str">
            <v>Approx. annual electric savings target 
(2015-2020)</v>
          </cell>
          <cell r="X1" t="str">
            <v>Approx. % electric retail sales covered by EERS</v>
          </cell>
          <cell r="Y1" t="str">
            <v>Cost cap</v>
          </cell>
          <cell r="Z1" t="str">
            <v>Natural gas</v>
          </cell>
          <cell r="AA1" t="str">
            <v>2016 
EERS
Score
(3 pts.)</v>
          </cell>
        </row>
        <row r="2">
          <cell r="B2" t="str">
            <v>Massachusetts</v>
          </cell>
          <cell r="C2">
            <v>2.9000000000000001E-2</v>
          </cell>
          <cell r="D2"/>
          <cell r="E2" t="str">
            <v>•</v>
          </cell>
          <cell r="F2">
            <v>3</v>
          </cell>
          <cell r="V2" t="str">
            <v>Massachusetts</v>
          </cell>
          <cell r="W2">
            <v>2.9000000000000001E-2</v>
          </cell>
          <cell r="X2">
            <v>0.86243767078815992</v>
          </cell>
          <cell r="Y2"/>
          <cell r="Z2" t="str">
            <v>•</v>
          </cell>
          <cell r="AA2">
            <v>3</v>
          </cell>
        </row>
        <row r="3">
          <cell r="B3" t="str">
            <v>Rhode Island</v>
          </cell>
          <cell r="C3">
            <v>2.5999999999999999E-2</v>
          </cell>
          <cell r="D3"/>
          <cell r="E3" t="str">
            <v>•</v>
          </cell>
          <cell r="F3">
            <v>3</v>
          </cell>
          <cell r="V3" t="str">
            <v>Rhode Island</v>
          </cell>
          <cell r="W3">
            <v>2.5999999999999999E-2</v>
          </cell>
          <cell r="X3">
            <v>0.99459696646178741</v>
          </cell>
          <cell r="Y3"/>
          <cell r="Z3" t="str">
            <v>•</v>
          </cell>
          <cell r="AA3">
            <v>3</v>
          </cell>
        </row>
        <row r="4">
          <cell r="B4" t="str">
            <v>Arizona</v>
          </cell>
          <cell r="C4">
            <v>2.5000000000000001E-2</v>
          </cell>
          <cell r="D4"/>
          <cell r="E4" t="str">
            <v>•</v>
          </cell>
          <cell r="F4">
            <v>3</v>
          </cell>
          <cell r="V4" t="str">
            <v>Arizona</v>
          </cell>
          <cell r="W4">
            <v>2.5000000000000001E-2</v>
          </cell>
          <cell r="X4">
            <v>0.56256896549182234</v>
          </cell>
          <cell r="Y4"/>
          <cell r="Z4" t="str">
            <v>•</v>
          </cell>
          <cell r="AA4">
            <v>3</v>
          </cell>
        </row>
        <row r="5">
          <cell r="B5" t="str">
            <v>Maine</v>
          </cell>
          <cell r="C5">
            <v>2.4E-2</v>
          </cell>
          <cell r="D5"/>
          <cell r="E5" t="str">
            <v>•</v>
          </cell>
          <cell r="F5">
            <v>2.5</v>
          </cell>
          <cell r="V5" t="str">
            <v>Maine</v>
          </cell>
          <cell r="W5">
            <v>2.4E-2</v>
          </cell>
          <cell r="X5">
            <v>1</v>
          </cell>
          <cell r="Y5"/>
          <cell r="Z5" t="str">
            <v>•</v>
          </cell>
          <cell r="AA5">
            <v>3</v>
          </cell>
        </row>
        <row r="6">
          <cell r="B6" t="str">
            <v>Vermont</v>
          </cell>
          <cell r="C6">
            <v>2.1000000000000001E-2</v>
          </cell>
          <cell r="D6"/>
          <cell r="E6" t="str">
            <v>•</v>
          </cell>
          <cell r="F6">
            <v>2.5</v>
          </cell>
          <cell r="V6" t="str">
            <v>Vermont</v>
          </cell>
          <cell r="W6">
            <v>2.1000000000000001E-2</v>
          </cell>
          <cell r="X6">
            <v>1</v>
          </cell>
          <cell r="Y6"/>
          <cell r="Z6" t="str">
            <v>•</v>
          </cell>
          <cell r="AA6">
            <v>3</v>
          </cell>
        </row>
        <row r="7">
          <cell r="B7" t="str">
            <v>New York</v>
          </cell>
          <cell r="C7">
            <v>0.02</v>
          </cell>
          <cell r="D7"/>
          <cell r="E7" t="str">
            <v>•</v>
          </cell>
          <cell r="F7">
            <v>2.5</v>
          </cell>
          <cell r="V7" t="str">
            <v>Maryland</v>
          </cell>
          <cell r="W7">
            <v>0.02</v>
          </cell>
          <cell r="X7">
            <v>1</v>
          </cell>
          <cell r="Y7"/>
          <cell r="Z7"/>
          <cell r="AA7">
            <v>2.5</v>
          </cell>
        </row>
        <row r="8">
          <cell r="B8" t="str">
            <v>Maryland</v>
          </cell>
          <cell r="C8">
            <v>0.02</v>
          </cell>
          <cell r="D8"/>
          <cell r="E8"/>
          <cell r="F8">
            <v>2</v>
          </cell>
          <cell r="V8" t="str">
            <v>Connecticut</v>
          </cell>
          <cell r="W8">
            <v>1.4999999999999999E-2</v>
          </cell>
          <cell r="X8">
            <v>0.93248453818354549</v>
          </cell>
          <cell r="Y8"/>
          <cell r="Z8" t="str">
            <v>•</v>
          </cell>
          <cell r="AA8">
            <v>2</v>
          </cell>
        </row>
        <row r="9">
          <cell r="B9" t="str">
            <v>Illinois</v>
          </cell>
          <cell r="C9">
            <v>1.7000000000000001E-2</v>
          </cell>
          <cell r="D9" t="str">
            <v>•</v>
          </cell>
          <cell r="E9" t="str">
            <v>•</v>
          </cell>
          <cell r="F9">
            <v>2</v>
          </cell>
          <cell r="V9" t="str">
            <v>Minnesota</v>
          </cell>
          <cell r="W9">
            <v>1.4999999999999999E-2</v>
          </cell>
          <cell r="X9">
            <v>0.86</v>
          </cell>
          <cell r="Y9"/>
          <cell r="Z9" t="str">
            <v>•</v>
          </cell>
          <cell r="AA9">
            <v>2</v>
          </cell>
        </row>
        <row r="10">
          <cell r="B10" t="str">
            <v>Connecticut</v>
          </cell>
          <cell r="C10">
            <v>1.4999999999999999E-2</v>
          </cell>
          <cell r="D10"/>
          <cell r="E10" t="str">
            <v>•</v>
          </cell>
          <cell r="F10">
            <v>2</v>
          </cell>
          <cell r="V10" t="str">
            <v>Washington</v>
          </cell>
          <cell r="W10">
            <v>1.4999999999999999E-2</v>
          </cell>
          <cell r="X10">
            <v>0.78949825889899949</v>
          </cell>
          <cell r="Y10"/>
          <cell r="Z10"/>
          <cell r="AA10">
            <v>1.5</v>
          </cell>
        </row>
        <row r="11">
          <cell r="B11" t="str">
            <v>Minnesota</v>
          </cell>
          <cell r="C11">
            <v>1.4999999999999999E-2</v>
          </cell>
          <cell r="D11"/>
          <cell r="E11" t="str">
            <v>•</v>
          </cell>
          <cell r="F11">
            <v>2</v>
          </cell>
          <cell r="V11" t="str">
            <v>Hawaii</v>
          </cell>
          <cell r="W11">
            <v>1.4E-2</v>
          </cell>
          <cell r="X11">
            <v>1.0000102393693513</v>
          </cell>
          <cell r="Y11"/>
          <cell r="Z11"/>
          <cell r="AA11">
            <v>1.5</v>
          </cell>
        </row>
        <row r="12">
          <cell r="B12" t="str">
            <v>New Jersey</v>
          </cell>
          <cell r="C12">
            <v>1.4999999999999999E-2</v>
          </cell>
          <cell r="D12"/>
          <cell r="E12" t="str">
            <v>•</v>
          </cell>
          <cell r="F12">
            <v>2</v>
          </cell>
          <cell r="V12" t="str">
            <v>Colorado</v>
          </cell>
          <cell r="W12">
            <v>1.2999999999999999E-2</v>
          </cell>
          <cell r="X12">
            <v>0.56922077069005272</v>
          </cell>
          <cell r="Y12"/>
          <cell r="Z12" t="str">
            <v>•</v>
          </cell>
          <cell r="AA12">
            <v>1.5</v>
          </cell>
        </row>
        <row r="13">
          <cell r="B13" t="str">
            <v>Washington</v>
          </cell>
          <cell r="C13">
            <v>1.4999999999999999E-2</v>
          </cell>
          <cell r="D13"/>
          <cell r="E13"/>
          <cell r="F13">
            <v>1.5</v>
          </cell>
          <cell r="V13" t="str">
            <v>Oregon</v>
          </cell>
          <cell r="W13">
            <v>1.2999999999999999E-2</v>
          </cell>
          <cell r="X13">
            <v>0.68849940060046044</v>
          </cell>
          <cell r="Y13"/>
          <cell r="Z13" t="str">
            <v>•</v>
          </cell>
          <cell r="AA13">
            <v>1.5</v>
          </cell>
        </row>
        <row r="14">
          <cell r="B14" t="str">
            <v>Colorado</v>
          </cell>
          <cell r="C14">
            <v>1.6E-2</v>
          </cell>
          <cell r="D14"/>
          <cell r="E14" t="str">
            <v>•</v>
          </cell>
          <cell r="F14">
            <v>2</v>
          </cell>
          <cell r="V14" t="str">
            <v>California</v>
          </cell>
          <cell r="W14">
            <v>1.2E-2</v>
          </cell>
          <cell r="X14">
            <v>0.7819868580189191</v>
          </cell>
          <cell r="Y14"/>
          <cell r="Z14" t="str">
            <v>•</v>
          </cell>
          <cell r="AA14">
            <v>1.5</v>
          </cell>
        </row>
        <row r="15">
          <cell r="B15" t="str">
            <v>Oregon</v>
          </cell>
          <cell r="C15">
            <v>1.2999999999999999E-2</v>
          </cell>
          <cell r="D15"/>
          <cell r="E15" t="str">
            <v>•</v>
          </cell>
          <cell r="F15">
            <v>1.5</v>
          </cell>
          <cell r="V15" t="str">
            <v>Iowa</v>
          </cell>
          <cell r="W15">
            <v>1.2E-2</v>
          </cell>
          <cell r="X15">
            <v>0.74338330263693619</v>
          </cell>
          <cell r="Y15"/>
          <cell r="Z15" t="str">
            <v>•</v>
          </cell>
          <cell r="AA15">
            <v>1.5</v>
          </cell>
        </row>
        <row r="16">
          <cell r="B16" t="str">
            <v>California</v>
          </cell>
          <cell r="C16">
            <v>0.01</v>
          </cell>
          <cell r="D16"/>
          <cell r="E16" t="str">
            <v>•</v>
          </cell>
          <cell r="F16">
            <v>1.5</v>
          </cell>
          <cell r="V16" t="str">
            <v>Michigan</v>
          </cell>
          <cell r="W16">
            <v>0.01</v>
          </cell>
          <cell r="X16">
            <v>1</v>
          </cell>
          <cell r="Y16" t="str">
            <v>•</v>
          </cell>
          <cell r="Z16" t="str">
            <v>•</v>
          </cell>
          <cell r="AA16">
            <v>1.5</v>
          </cell>
        </row>
        <row r="17">
          <cell r="B17" t="str">
            <v>Michigan</v>
          </cell>
          <cell r="C17">
            <v>0.01</v>
          </cell>
          <cell r="D17"/>
          <cell r="E17" t="str">
            <v>•</v>
          </cell>
          <cell r="F17">
            <v>1.5</v>
          </cell>
          <cell r="V17" t="str">
            <v>New Hampshire</v>
          </cell>
          <cell r="W17">
            <v>0.01</v>
          </cell>
          <cell r="X17">
            <v>1</v>
          </cell>
          <cell r="Y17"/>
          <cell r="Z17" t="str">
            <v>•</v>
          </cell>
          <cell r="AA17">
            <v>1.5</v>
          </cell>
        </row>
        <row r="18">
          <cell r="B18" t="str">
            <v>New Hampshire</v>
          </cell>
          <cell r="C18">
            <v>0.01</v>
          </cell>
          <cell r="D18"/>
          <cell r="E18" t="str">
            <v>•</v>
          </cell>
          <cell r="F18">
            <v>1.5</v>
          </cell>
          <cell r="V18" t="str">
            <v>Arkansas</v>
          </cell>
          <cell r="W18">
            <v>8.9999999999999993E-3</v>
          </cell>
          <cell r="X18">
            <v>0.52629487823431342</v>
          </cell>
          <cell r="Y18"/>
          <cell r="Z18" t="str">
            <v>•</v>
          </cell>
          <cell r="AA18">
            <v>1</v>
          </cell>
        </row>
        <row r="19">
          <cell r="B19" t="str">
            <v>Hawaii</v>
          </cell>
          <cell r="C19">
            <v>1.4E-2</v>
          </cell>
          <cell r="D19"/>
          <cell r="E19"/>
          <cell r="F19">
            <v>1</v>
          </cell>
          <cell r="V19" t="str">
            <v>Wisconsin</v>
          </cell>
          <cell r="W19">
            <v>8.0000000000000002E-3</v>
          </cell>
          <cell r="X19">
            <v>1</v>
          </cell>
          <cell r="Y19" t="str">
            <v>•</v>
          </cell>
          <cell r="Z19" t="str">
            <v>•</v>
          </cell>
          <cell r="AA19">
            <v>1</v>
          </cell>
        </row>
        <row r="20">
          <cell r="B20" t="str">
            <v>Nevada</v>
          </cell>
          <cell r="C20">
            <v>1.0999999999999999E-2</v>
          </cell>
          <cell r="D20"/>
          <cell r="E20"/>
          <cell r="F20">
            <v>1</v>
          </cell>
          <cell r="V20" t="str">
            <v>New York</v>
          </cell>
          <cell r="W20">
            <v>7.0000000000000001E-3</v>
          </cell>
          <cell r="X20">
            <v>1</v>
          </cell>
          <cell r="Y20"/>
          <cell r="Z20" t="str">
            <v>•</v>
          </cell>
          <cell r="AA20">
            <v>1</v>
          </cell>
        </row>
        <row r="21">
          <cell r="B21" t="str">
            <v>Ohio</v>
          </cell>
          <cell r="C21">
            <v>0.01</v>
          </cell>
          <cell r="D21"/>
          <cell r="E21"/>
          <cell r="F21">
            <v>1</v>
          </cell>
          <cell r="V21" t="str">
            <v>Illinois</v>
          </cell>
          <cell r="W21">
            <v>6.4999999999999997E-3</v>
          </cell>
          <cell r="X21">
            <v>0.89452757648857872</v>
          </cell>
          <cell r="Y21" t="str">
            <v>•</v>
          </cell>
          <cell r="Z21" t="str">
            <v>•</v>
          </cell>
          <cell r="AA21">
            <v>1</v>
          </cell>
        </row>
        <row r="22">
          <cell r="B22" t="str">
            <v>Arkansas</v>
          </cell>
          <cell r="C22">
            <v>1.2E-2</v>
          </cell>
          <cell r="D22"/>
          <cell r="E22" t="str">
            <v>•</v>
          </cell>
          <cell r="F22">
            <v>1.5</v>
          </cell>
          <cell r="V22" t="str">
            <v>Pennsylvania</v>
          </cell>
          <cell r="W22">
            <v>8.0000000000000002E-3</v>
          </cell>
          <cell r="X22">
            <v>0.96597165277777775</v>
          </cell>
          <cell r="Y22" t="str">
            <v>•</v>
          </cell>
          <cell r="Z22"/>
          <cell r="AA22">
            <v>0.5</v>
          </cell>
        </row>
        <row r="23">
          <cell r="B23" t="str">
            <v>Wisconsin</v>
          </cell>
          <cell r="C23">
            <v>8.0000000000000002E-3</v>
          </cell>
          <cell r="D23" t="str">
            <v>•</v>
          </cell>
          <cell r="E23" t="str">
            <v>•</v>
          </cell>
          <cell r="F23">
            <v>1</v>
          </cell>
          <cell r="V23" t="str">
            <v>New Mexico</v>
          </cell>
          <cell r="W23">
            <v>6.0000000000000001E-3</v>
          </cell>
          <cell r="X23">
            <v>0.67680100738573201</v>
          </cell>
          <cell r="Y23"/>
          <cell r="Z23"/>
          <cell r="AA23">
            <v>0.5</v>
          </cell>
        </row>
        <row r="24">
          <cell r="B24" t="str">
            <v>Iowa</v>
          </cell>
          <cell r="C24">
            <v>6.0000000000000001E-3</v>
          </cell>
          <cell r="D24"/>
          <cell r="E24" t="str">
            <v>•</v>
          </cell>
          <cell r="F24">
            <v>1</v>
          </cell>
          <cell r="V24" t="str">
            <v>Ohio</v>
          </cell>
          <cell r="W24">
            <v>6.0000000000000001E-3</v>
          </cell>
          <cell r="X24">
            <v>0.89</v>
          </cell>
          <cell r="Y24"/>
          <cell r="Z24"/>
          <cell r="AA24">
            <v>0.5</v>
          </cell>
        </row>
        <row r="25">
          <cell r="B25" t="str">
            <v>Pennsylvania</v>
          </cell>
          <cell r="C25">
            <v>8.0000000000000002E-3</v>
          </cell>
          <cell r="D25" t="str">
            <v>•</v>
          </cell>
          <cell r="E25"/>
          <cell r="F25">
            <v>0.5</v>
          </cell>
          <cell r="V25" t="str">
            <v>Nevada</v>
          </cell>
          <cell r="W25">
            <v>4.0000000000000001E-3</v>
          </cell>
          <cell r="X25">
            <v>0.62083715841918208</v>
          </cell>
          <cell r="Y25"/>
          <cell r="Z25"/>
          <cell r="AA25">
            <v>0</v>
          </cell>
        </row>
        <row r="26">
          <cell r="B26" t="str">
            <v>New Mexico</v>
          </cell>
          <cell r="C26">
            <v>6.0000000000000001E-3</v>
          </cell>
          <cell r="D26"/>
          <cell r="E26"/>
          <cell r="F26">
            <v>0.5</v>
          </cell>
          <cell r="V26" t="str">
            <v>North Carolina</v>
          </cell>
          <cell r="W26">
            <v>4.0000000000000001E-3</v>
          </cell>
          <cell r="X26">
            <v>0.99222445263656289</v>
          </cell>
          <cell r="Y26"/>
          <cell r="Z26"/>
          <cell r="AA26">
            <v>0</v>
          </cell>
        </row>
        <row r="27">
          <cell r="B27" t="str">
            <v>North Carolina</v>
          </cell>
          <cell r="C27">
            <v>4.0000000000000001E-3</v>
          </cell>
          <cell r="D27"/>
          <cell r="E27"/>
          <cell r="F27">
            <v>0</v>
          </cell>
          <cell r="V27" t="str">
            <v>Texas</v>
          </cell>
          <cell r="W27">
            <v>1E-3</v>
          </cell>
          <cell r="X27">
            <v>0.70409054470173649</v>
          </cell>
          <cell r="Y27" t="str">
            <v>•</v>
          </cell>
          <cell r="Z27"/>
          <cell r="AA27">
            <v>0</v>
          </cell>
        </row>
        <row r="28">
          <cell r="B28" t="str">
            <v>Texas</v>
          </cell>
          <cell r="C28">
            <v>2E-3</v>
          </cell>
          <cell r="D28" t="str">
            <v>•</v>
          </cell>
          <cell r="E28"/>
          <cell r="F28">
            <v>0</v>
          </cell>
          <cell r="V28" t="str">
            <v>Alabama</v>
          </cell>
          <cell r="AA28">
            <v>0</v>
          </cell>
        </row>
        <row r="29">
          <cell r="B29" t="str">
            <v>Alabama</v>
          </cell>
          <cell r="F29">
            <v>0</v>
          </cell>
          <cell r="V29" t="str">
            <v>Alaska</v>
          </cell>
          <cell r="AA29">
            <v>0</v>
          </cell>
        </row>
        <row r="30">
          <cell r="B30" t="str">
            <v>Alaska</v>
          </cell>
          <cell r="F30">
            <v>0</v>
          </cell>
          <cell r="V30" t="str">
            <v>Delaware</v>
          </cell>
          <cell r="AA30">
            <v>0</v>
          </cell>
        </row>
        <row r="31">
          <cell r="B31" t="str">
            <v>Delaware</v>
          </cell>
          <cell r="F31">
            <v>0</v>
          </cell>
          <cell r="V31" t="str">
            <v>District of Columbia</v>
          </cell>
          <cell r="AA31">
            <v>0</v>
          </cell>
        </row>
        <row r="32">
          <cell r="B32" t="str">
            <v>District of Columbia</v>
          </cell>
          <cell r="F32">
            <v>0</v>
          </cell>
          <cell r="V32" t="str">
            <v>Florida</v>
          </cell>
          <cell r="AA32">
            <v>0</v>
          </cell>
        </row>
        <row r="33">
          <cell r="B33" t="str">
            <v>Florida</v>
          </cell>
          <cell r="F33">
            <v>0</v>
          </cell>
          <cell r="V33" t="str">
            <v>Georgia</v>
          </cell>
          <cell r="AA33">
            <v>0</v>
          </cell>
        </row>
        <row r="34">
          <cell r="B34" t="str">
            <v>Georgia</v>
          </cell>
          <cell r="F34">
            <v>0</v>
          </cell>
          <cell r="V34" t="str">
            <v>Guam</v>
          </cell>
          <cell r="AA34">
            <v>0</v>
          </cell>
        </row>
        <row r="35">
          <cell r="B35" t="str">
            <v>Guam</v>
          </cell>
          <cell r="F35">
            <v>0</v>
          </cell>
          <cell r="V35" t="str">
            <v>Idaho</v>
          </cell>
          <cell r="AA35">
            <v>0</v>
          </cell>
        </row>
        <row r="36">
          <cell r="B36" t="str">
            <v>Idaho</v>
          </cell>
          <cell r="F36">
            <v>0</v>
          </cell>
          <cell r="V36" t="str">
            <v>Indiana</v>
          </cell>
          <cell r="AA36">
            <v>0</v>
          </cell>
        </row>
        <row r="37">
          <cell r="B37" t="str">
            <v>Indiana</v>
          </cell>
          <cell r="F37">
            <v>0</v>
          </cell>
          <cell r="V37" t="str">
            <v>Kansas</v>
          </cell>
          <cell r="AA37">
            <v>0</v>
          </cell>
        </row>
        <row r="38">
          <cell r="B38" t="str">
            <v>Kansas</v>
          </cell>
          <cell r="F38">
            <v>0</v>
          </cell>
          <cell r="V38" t="str">
            <v>Kentucky</v>
          </cell>
          <cell r="AA38">
            <v>0</v>
          </cell>
        </row>
        <row r="39">
          <cell r="B39" t="str">
            <v>Kentucky</v>
          </cell>
          <cell r="F39">
            <v>0</v>
          </cell>
          <cell r="V39" t="str">
            <v>Louisiana</v>
          </cell>
          <cell r="AA39">
            <v>0</v>
          </cell>
        </row>
        <row r="40">
          <cell r="B40" t="str">
            <v>Louisiana</v>
          </cell>
          <cell r="F40">
            <v>0</v>
          </cell>
          <cell r="V40" t="str">
            <v>Mississippi</v>
          </cell>
          <cell r="AA40">
            <v>0</v>
          </cell>
        </row>
        <row r="41">
          <cell r="B41" t="str">
            <v>Mississippi</v>
          </cell>
          <cell r="F41">
            <v>0</v>
          </cell>
          <cell r="V41" t="str">
            <v>Missouri</v>
          </cell>
          <cell r="AA41">
            <v>0</v>
          </cell>
        </row>
        <row r="42">
          <cell r="B42" t="str">
            <v>Missouri</v>
          </cell>
          <cell r="F42">
            <v>0</v>
          </cell>
          <cell r="V42" t="str">
            <v>Montana</v>
          </cell>
          <cell r="AA42">
            <v>0</v>
          </cell>
        </row>
        <row r="43">
          <cell r="B43" t="str">
            <v>Montana</v>
          </cell>
          <cell r="F43">
            <v>0</v>
          </cell>
          <cell r="V43" t="str">
            <v>Nebraska</v>
          </cell>
          <cell r="AA43">
            <v>0</v>
          </cell>
        </row>
        <row r="44">
          <cell r="B44" t="str">
            <v>Nebraska</v>
          </cell>
          <cell r="F44">
            <v>0</v>
          </cell>
          <cell r="V44" t="str">
            <v>New Jersey</v>
          </cell>
          <cell r="AA44">
            <v>0</v>
          </cell>
        </row>
        <row r="45">
          <cell r="B45" t="str">
            <v>North Dakota</v>
          </cell>
          <cell r="F45">
            <v>0</v>
          </cell>
          <cell r="V45" t="str">
            <v>North Dakota</v>
          </cell>
          <cell r="AA45">
            <v>0</v>
          </cell>
        </row>
        <row r="46">
          <cell r="B46" t="str">
            <v>Ohio</v>
          </cell>
          <cell r="F46">
            <v>0</v>
          </cell>
          <cell r="V46" t="str">
            <v>Ohio</v>
          </cell>
          <cell r="AA46">
            <v>0</v>
          </cell>
        </row>
        <row r="47">
          <cell r="B47" t="str">
            <v>Oklahoma</v>
          </cell>
          <cell r="F47">
            <v>0</v>
          </cell>
          <cell r="V47" t="str">
            <v>Oklahoma</v>
          </cell>
          <cell r="AA47">
            <v>0</v>
          </cell>
        </row>
        <row r="48">
          <cell r="B48" t="str">
            <v>Puerto Rico</v>
          </cell>
          <cell r="F48">
            <v>0</v>
          </cell>
          <cell r="V48" t="str">
            <v>Puerto Rico</v>
          </cell>
          <cell r="AA48">
            <v>0</v>
          </cell>
        </row>
        <row r="49">
          <cell r="B49" t="str">
            <v>South Carolina</v>
          </cell>
          <cell r="F49">
            <v>0</v>
          </cell>
          <cell r="V49" t="str">
            <v>South Carolina</v>
          </cell>
          <cell r="AA49">
            <v>0</v>
          </cell>
        </row>
        <row r="50">
          <cell r="B50" t="str">
            <v>South Dakota</v>
          </cell>
          <cell r="F50">
            <v>0</v>
          </cell>
          <cell r="V50" t="str">
            <v>South Dakota</v>
          </cell>
          <cell r="AA50">
            <v>0</v>
          </cell>
        </row>
        <row r="51">
          <cell r="B51" t="str">
            <v>Tennessee</v>
          </cell>
          <cell r="F51">
            <v>0</v>
          </cell>
          <cell r="V51" t="str">
            <v>Tennessee</v>
          </cell>
          <cell r="AA51">
            <v>0</v>
          </cell>
        </row>
        <row r="52">
          <cell r="B52" t="str">
            <v>Utah</v>
          </cell>
          <cell r="F52">
            <v>0</v>
          </cell>
          <cell r="V52" t="str">
            <v>Utah</v>
          </cell>
          <cell r="AA52">
            <v>0</v>
          </cell>
        </row>
        <row r="53">
          <cell r="B53" t="str">
            <v>Virgin Islands</v>
          </cell>
          <cell r="F53">
            <v>0</v>
          </cell>
          <cell r="V53" t="str">
            <v>Virgin Islands</v>
          </cell>
          <cell r="AA53">
            <v>0</v>
          </cell>
        </row>
        <row r="54">
          <cell r="B54" t="str">
            <v>Virginia</v>
          </cell>
          <cell r="F54">
            <v>0</v>
          </cell>
          <cell r="V54" t="str">
            <v>Virginia</v>
          </cell>
          <cell r="AA54">
            <v>0</v>
          </cell>
        </row>
        <row r="55">
          <cell r="B55" t="str">
            <v>West Virginia</v>
          </cell>
          <cell r="F55">
            <v>0</v>
          </cell>
          <cell r="V55" t="str">
            <v>West Virginia</v>
          </cell>
          <cell r="AA55">
            <v>0</v>
          </cell>
        </row>
        <row r="56">
          <cell r="B56" t="str">
            <v>Wyoming</v>
          </cell>
          <cell r="F56">
            <v>0</v>
          </cell>
          <cell r="V56" t="str">
            <v>Wyoming</v>
          </cell>
          <cell r="AA56">
            <v>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Utility Scores"/>
      <sheetName val="BudgCharts"/>
      <sheetName val="EERSCharts"/>
      <sheetName val="ElecSaveCharts"/>
      <sheetName val="GasSaveCharts"/>
      <sheetName val="BudgPerCap"/>
      <sheetName val="Appendix Data"/>
      <sheetName val="Summary"/>
      <sheetName val="Budg Spend Comp"/>
      <sheetName val="Budgets and Spending"/>
      <sheetName val="Savings"/>
      <sheetName val="Sales Revenue Customers"/>
      <sheetName val="EERS"/>
      <sheetName val="Decou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69537</v>
          </cell>
          <cell r="G4">
            <v>69537</v>
          </cell>
          <cell r="L4">
            <v>0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1276</v>
          </cell>
          <cell r="G5">
            <v>1276</v>
          </cell>
          <cell r="L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928484</v>
          </cell>
          <cell r="E6">
            <v>1028378</v>
          </cell>
          <cell r="G6">
            <v>1028378</v>
          </cell>
          <cell r="H6">
            <v>1244884</v>
          </cell>
          <cell r="J6">
            <v>1.68</v>
          </cell>
          <cell r="L6">
            <v>1.68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63677</v>
          </cell>
          <cell r="G7">
            <v>63677</v>
          </cell>
          <cell r="H7">
            <v>133149</v>
          </cell>
          <cell r="J7">
            <v>1.7</v>
          </cell>
          <cell r="L7">
            <v>1.7</v>
          </cell>
          <cell r="M7">
            <v>3.3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3399300</v>
          </cell>
          <cell r="G8">
            <v>3399300</v>
          </cell>
          <cell r="H8">
            <v>2296248</v>
          </cell>
          <cell r="J8">
            <v>33.838000000000001</v>
          </cell>
          <cell r="L8">
            <v>33.838000000000001</v>
          </cell>
          <cell r="M8">
            <v>26.439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347132</v>
          </cell>
          <cell r="G9">
            <v>347132</v>
          </cell>
          <cell r="H9">
            <v>419240</v>
          </cell>
          <cell r="J9">
            <v>5.2</v>
          </cell>
          <cell r="L9">
            <v>5.2</v>
          </cell>
          <cell r="M9">
            <v>4.8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378836</v>
          </cell>
          <cell r="E10">
            <v>394265.59299999999</v>
          </cell>
          <cell r="G10">
            <v>394265.59299999999</v>
          </cell>
          <cell r="H10">
            <v>322103</v>
          </cell>
          <cell r="I10">
            <v>3.2160000000000002</v>
          </cell>
          <cell r="L10">
            <v>3.2160000000000002</v>
          </cell>
          <cell r="M10">
            <v>3.7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0</v>
          </cell>
          <cell r="E11">
            <v>20477.86</v>
          </cell>
          <cell r="G11">
            <v>20477.86</v>
          </cell>
          <cell r="H11">
            <v>9389</v>
          </cell>
          <cell r="J11">
            <v>7.9708000000000001E-2</v>
          </cell>
          <cell r="L11">
            <v>7.9708000000000001E-2</v>
          </cell>
          <cell r="M11">
            <v>6.54E-2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0</v>
          </cell>
          <cell r="G12">
            <v>0</v>
          </cell>
          <cell r="H12">
            <v>19715</v>
          </cell>
          <cell r="L12">
            <v>0</v>
          </cell>
          <cell r="M12">
            <v>4.8000000000000001E-2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583171</v>
          </cell>
          <cell r="G13">
            <v>583171</v>
          </cell>
          <cell r="L13">
            <v>0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152771</v>
          </cell>
          <cell r="G14">
            <v>152771</v>
          </cell>
          <cell r="L14">
            <v>0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4463</v>
          </cell>
          <cell r="E15">
            <v>130108</v>
          </cell>
          <cell r="G15">
            <v>130108</v>
          </cell>
          <cell r="L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189082</v>
          </cell>
          <cell r="G16">
            <v>189082</v>
          </cell>
          <cell r="J16">
            <v>0.28140999999999999</v>
          </cell>
          <cell r="L16">
            <v>0.28140999999999999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951055</v>
          </cell>
          <cell r="G17">
            <v>951055</v>
          </cell>
          <cell r="H17">
            <v>1300000</v>
          </cell>
          <cell r="J17">
            <v>15.1</v>
          </cell>
          <cell r="L17">
            <v>15.1</v>
          </cell>
          <cell r="M17">
            <v>30.2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605904</v>
          </cell>
          <cell r="G18">
            <v>605904</v>
          </cell>
          <cell r="J18">
            <v>5.6942159999999999</v>
          </cell>
          <cell r="L18">
            <v>5.6942159999999999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425165</v>
          </cell>
          <cell r="E19">
            <v>435696.04499999998</v>
          </cell>
          <cell r="F19">
            <v>40268</v>
          </cell>
          <cell r="G19">
            <v>475964.04499999998</v>
          </cell>
          <cell r="J19">
            <v>8.4</v>
          </cell>
          <cell r="L19">
            <v>8.4</v>
          </cell>
          <cell r="M19">
            <v>8.1999999999999993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23451</v>
          </cell>
          <cell r="E20">
            <v>30918</v>
          </cell>
          <cell r="G20">
            <v>30918</v>
          </cell>
          <cell r="H20">
            <v>30651</v>
          </cell>
          <cell r="J20">
            <v>0.46</v>
          </cell>
          <cell r="L20">
            <v>0.46</v>
          </cell>
          <cell r="M20">
            <v>0.49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224585</v>
          </cell>
          <cell r="G21">
            <v>224585</v>
          </cell>
          <cell r="H21">
            <v>208947</v>
          </cell>
          <cell r="L21">
            <v>0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0</v>
          </cell>
          <cell r="E22">
            <v>15812.954</v>
          </cell>
          <cell r="G22">
            <v>15812.954</v>
          </cell>
          <cell r="L22">
            <v>0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173934</v>
          </cell>
          <cell r="E23">
            <v>120211</v>
          </cell>
          <cell r="G23">
            <v>120211</v>
          </cell>
          <cell r="H23">
            <v>157631</v>
          </cell>
          <cell r="I23">
            <v>0.25900000000000001</v>
          </cell>
          <cell r="J23">
            <v>0.16</v>
          </cell>
          <cell r="K23">
            <v>0.1</v>
          </cell>
          <cell r="L23">
            <v>0.26</v>
          </cell>
          <cell r="M23">
            <v>0.19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397748</v>
          </cell>
          <cell r="G24">
            <v>397748</v>
          </cell>
          <cell r="H24">
            <v>738081</v>
          </cell>
          <cell r="I24">
            <v>0.97899999999999998</v>
          </cell>
          <cell r="L24">
            <v>0.97899999999999998</v>
          </cell>
          <cell r="M24">
            <v>1.8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426209</v>
          </cell>
          <cell r="E25">
            <v>789894</v>
          </cell>
          <cell r="G25">
            <v>789894</v>
          </cell>
          <cell r="H25">
            <v>999679</v>
          </cell>
          <cell r="I25">
            <v>15.18</v>
          </cell>
          <cell r="L25">
            <v>15.18</v>
          </cell>
          <cell r="M25">
            <v>23.3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853250</v>
          </cell>
          <cell r="E26">
            <v>1000437</v>
          </cell>
          <cell r="G26">
            <v>1000437</v>
          </cell>
          <cell r="H26">
            <v>1164924</v>
          </cell>
          <cell r="J26">
            <v>39.200000000000003</v>
          </cell>
          <cell r="L26">
            <v>39.200000000000003</v>
          </cell>
          <cell r="M26">
            <v>43.8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708621</v>
          </cell>
          <cell r="E27">
            <v>818512.20000000007</v>
          </cell>
          <cell r="G27">
            <v>818512.20000000007</v>
          </cell>
          <cell r="H27">
            <v>809100</v>
          </cell>
          <cell r="J27">
            <v>27.99</v>
          </cell>
          <cell r="L27">
            <v>27.99</v>
          </cell>
          <cell r="M27">
            <v>27.56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66913</v>
          </cell>
          <cell r="G28">
            <v>66913</v>
          </cell>
          <cell r="L28">
            <v>0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369438</v>
          </cell>
          <cell r="G29">
            <v>369438</v>
          </cell>
          <cell r="H29">
            <v>74035</v>
          </cell>
          <cell r="L29">
            <v>0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70647</v>
          </cell>
          <cell r="E30">
            <v>80592</v>
          </cell>
          <cell r="G30">
            <v>80592</v>
          </cell>
          <cell r="H30">
            <v>67421</v>
          </cell>
          <cell r="J30">
            <v>1.6</v>
          </cell>
          <cell r="L30">
            <v>1.6</v>
          </cell>
          <cell r="M30">
            <v>1.2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64390</v>
          </cell>
          <cell r="E31">
            <v>80000</v>
          </cell>
          <cell r="G31">
            <v>80000</v>
          </cell>
          <cell r="H31">
            <v>86557</v>
          </cell>
          <cell r="L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299541</v>
          </cell>
          <cell r="E32">
            <v>250371.9</v>
          </cell>
          <cell r="F32">
            <v>187</v>
          </cell>
          <cell r="G32">
            <v>250558.9</v>
          </cell>
          <cell r="J32">
            <v>0.84599999999999997</v>
          </cell>
          <cell r="L32">
            <v>0.84599999999999997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60146</v>
          </cell>
          <cell r="E33">
            <v>69408.900000000009</v>
          </cell>
          <cell r="G33">
            <v>69408.900000000009</v>
          </cell>
          <cell r="H33">
            <v>70524.900000000009</v>
          </cell>
          <cell r="I33">
            <v>0.93799999999999994</v>
          </cell>
          <cell r="J33">
            <v>0.89800000000000002</v>
          </cell>
          <cell r="L33">
            <v>0.89800000000000002</v>
          </cell>
          <cell r="M33">
            <v>1.42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77268</v>
          </cell>
          <cell r="E34">
            <v>530453</v>
          </cell>
          <cell r="G34">
            <v>530453</v>
          </cell>
          <cell r="H34">
            <v>473332</v>
          </cell>
          <cell r="J34">
            <v>10.3</v>
          </cell>
          <cell r="L34">
            <v>10.3</v>
          </cell>
          <cell r="M34">
            <v>7.4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115037</v>
          </cell>
          <cell r="E35">
            <v>106891</v>
          </cell>
          <cell r="G35">
            <v>106891</v>
          </cell>
          <cell r="J35">
            <v>0.4</v>
          </cell>
          <cell r="L35">
            <v>0.4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1514781</v>
          </cell>
          <cell r="E36">
            <v>1791302</v>
          </cell>
          <cell r="G36">
            <v>1791302</v>
          </cell>
          <cell r="H36">
            <v>1072728</v>
          </cell>
          <cell r="I36">
            <v>27.068000000000001</v>
          </cell>
          <cell r="J36">
            <v>27.24</v>
          </cell>
          <cell r="L36">
            <v>27.24</v>
          </cell>
          <cell r="M36">
            <v>23.2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506906</v>
          </cell>
          <cell r="E37">
            <v>514195</v>
          </cell>
          <cell r="G37">
            <v>514195</v>
          </cell>
          <cell r="H37">
            <v>678603</v>
          </cell>
          <cell r="L37">
            <v>0</v>
          </cell>
          <cell r="M37">
            <v>1.1000000000000001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9491</v>
          </cell>
          <cell r="G38">
            <v>9491</v>
          </cell>
          <cell r="L38">
            <v>0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1880629</v>
          </cell>
          <cell r="G39">
            <v>1880629</v>
          </cell>
          <cell r="L39">
            <v>0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117826</v>
          </cell>
          <cell r="G40">
            <v>117826</v>
          </cell>
          <cell r="H40">
            <v>93378</v>
          </cell>
          <cell r="J40">
            <v>0.12</v>
          </cell>
          <cell r="L40">
            <v>0.12</v>
          </cell>
          <cell r="M40">
            <v>0.22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461069</v>
          </cell>
          <cell r="E41">
            <v>414862.12900000002</v>
          </cell>
          <cell r="F41">
            <v>50349</v>
          </cell>
          <cell r="G41">
            <v>465211.12900000002</v>
          </cell>
          <cell r="H41">
            <v>463024.47600000002</v>
          </cell>
          <cell r="J41">
            <v>4.84</v>
          </cell>
          <cell r="L41">
            <v>4.84</v>
          </cell>
          <cell r="M41">
            <v>5.92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1553739</v>
          </cell>
          <cell r="G42">
            <v>1553739</v>
          </cell>
          <cell r="L42">
            <v>0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96008</v>
          </cell>
          <cell r="E43">
            <v>96009</v>
          </cell>
          <cell r="G43">
            <v>96009</v>
          </cell>
          <cell r="H43">
            <v>119666</v>
          </cell>
          <cell r="I43">
            <v>1.19</v>
          </cell>
          <cell r="J43">
            <v>1.19</v>
          </cell>
          <cell r="L43">
            <v>1.19</v>
          </cell>
          <cell r="M43">
            <v>2.298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255110</v>
          </cell>
          <cell r="G44">
            <v>255110</v>
          </cell>
          <cell r="H44">
            <v>351925</v>
          </cell>
          <cell r="L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7029</v>
          </cell>
          <cell r="E45">
            <v>20532</v>
          </cell>
          <cell r="G45">
            <v>20532</v>
          </cell>
          <cell r="H45">
            <v>29475</v>
          </cell>
          <cell r="J45">
            <v>0.40400000000000003</v>
          </cell>
          <cell r="L45">
            <v>0.40400000000000003</v>
          </cell>
          <cell r="M45">
            <v>0.19700000000000001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333563</v>
          </cell>
          <cell r="G46">
            <v>333563</v>
          </cell>
          <cell r="H46">
            <v>302493</v>
          </cell>
          <cell r="L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721445</v>
          </cell>
          <cell r="G47">
            <v>721445</v>
          </cell>
          <cell r="L47">
            <v>0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245308</v>
          </cell>
          <cell r="G48">
            <v>245308</v>
          </cell>
          <cell r="H48">
            <v>176419</v>
          </cell>
          <cell r="J48">
            <v>4.5999999999999996</v>
          </cell>
          <cell r="L48">
            <v>4.5999999999999996</v>
          </cell>
          <cell r="M48">
            <v>4.78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115866</v>
          </cell>
          <cell r="E49">
            <v>117940</v>
          </cell>
          <cell r="G49">
            <v>117940</v>
          </cell>
          <cell r="H49">
            <v>120751</v>
          </cell>
          <cell r="I49">
            <v>1.1100000000000001</v>
          </cell>
          <cell r="L49">
            <v>1.1100000000000001</v>
          </cell>
          <cell r="M49">
            <v>0.75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109224</v>
          </cell>
          <cell r="G50">
            <v>109224</v>
          </cell>
          <cell r="L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853253</v>
          </cell>
          <cell r="G51">
            <v>853253</v>
          </cell>
          <cell r="H51">
            <v>882578.70000000007</v>
          </cell>
          <cell r="J51">
            <v>7.2</v>
          </cell>
          <cell r="L51">
            <v>7.2</v>
          </cell>
          <cell r="M51">
            <v>6.6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7888</v>
          </cell>
          <cell r="G52">
            <v>7888</v>
          </cell>
          <cell r="L52">
            <v>0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587155</v>
          </cell>
          <cell r="E53">
            <v>286786</v>
          </cell>
          <cell r="F53">
            <v>121435</v>
          </cell>
          <cell r="G53">
            <v>408221</v>
          </cell>
          <cell r="H53">
            <v>649847</v>
          </cell>
          <cell r="J53">
            <v>12.3</v>
          </cell>
          <cell r="L53">
            <v>12.3</v>
          </cell>
          <cell r="M53">
            <v>16.899999999999999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14001</v>
          </cell>
          <cell r="G54">
            <v>14001</v>
          </cell>
          <cell r="L54">
            <v>0</v>
          </cell>
        </row>
        <row r="55">
          <cell r="A55" t="str">
            <v>BPA &amp; NEEA</v>
          </cell>
          <cell r="B55" t="str">
            <v>BPA/NEEA</v>
          </cell>
          <cell r="C55" t="str">
            <v>N/A</v>
          </cell>
          <cell r="G55">
            <v>0</v>
          </cell>
          <cell r="L55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Utility Scores"/>
      <sheetName val="BudgCharts"/>
      <sheetName val="EERSCharts"/>
      <sheetName val="ElecSaveCharts"/>
      <sheetName val="GasSaveCharts"/>
      <sheetName val="BudgPerCap"/>
      <sheetName val="Appendix Data"/>
      <sheetName val="Summary"/>
      <sheetName val="Budg Spend Comp"/>
      <sheetName val="Budgets and Spending"/>
      <sheetName val="Savings"/>
      <sheetName val="Sales Revenue Customers"/>
      <sheetName val="EERS"/>
      <sheetName val="Decou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Alabama</v>
          </cell>
          <cell r="B4" t="str">
            <v>AL</v>
          </cell>
          <cell r="C4" t="str">
            <v>SEEA</v>
          </cell>
          <cell r="D4">
            <v>69537</v>
          </cell>
          <cell r="G4">
            <v>69537</v>
          </cell>
          <cell r="L4">
            <v>0</v>
          </cell>
        </row>
        <row r="5">
          <cell r="A5" t="str">
            <v>Alaska</v>
          </cell>
          <cell r="B5" t="str">
            <v>AK</v>
          </cell>
          <cell r="C5" t="str">
            <v>No affiliation</v>
          </cell>
          <cell r="D5">
            <v>1276</v>
          </cell>
          <cell r="G5">
            <v>1276</v>
          </cell>
          <cell r="L5">
            <v>0</v>
          </cell>
        </row>
        <row r="6">
          <cell r="A6" t="str">
            <v>Arizona</v>
          </cell>
          <cell r="B6" t="str">
            <v>AZ</v>
          </cell>
          <cell r="C6" t="str">
            <v>SWEEP</v>
          </cell>
          <cell r="D6">
            <v>928484</v>
          </cell>
          <cell r="E6">
            <v>1028378</v>
          </cell>
          <cell r="G6">
            <v>1028378</v>
          </cell>
          <cell r="H6">
            <v>1244884</v>
          </cell>
          <cell r="J6">
            <v>1.68</v>
          </cell>
          <cell r="L6">
            <v>1.68</v>
          </cell>
        </row>
        <row r="7">
          <cell r="A7" t="str">
            <v>Arkansas</v>
          </cell>
          <cell r="B7" t="str">
            <v>AR</v>
          </cell>
          <cell r="C7" t="str">
            <v>SEEA</v>
          </cell>
          <cell r="D7">
            <v>63677</v>
          </cell>
          <cell r="G7">
            <v>63677</v>
          </cell>
          <cell r="H7">
            <v>133149</v>
          </cell>
          <cell r="J7">
            <v>1.7</v>
          </cell>
          <cell r="L7">
            <v>1.7</v>
          </cell>
          <cell r="M7">
            <v>3.3</v>
          </cell>
        </row>
        <row r="8">
          <cell r="A8" t="str">
            <v>California</v>
          </cell>
          <cell r="B8" t="str">
            <v>CA</v>
          </cell>
          <cell r="C8" t="str">
            <v>No affiliation</v>
          </cell>
          <cell r="D8">
            <v>3399300</v>
          </cell>
          <cell r="G8">
            <v>3399300</v>
          </cell>
          <cell r="H8">
            <v>2296248</v>
          </cell>
          <cell r="J8">
            <v>33.838000000000001</v>
          </cell>
          <cell r="L8">
            <v>33.838000000000001</v>
          </cell>
          <cell r="M8">
            <v>26.439</v>
          </cell>
        </row>
        <row r="9">
          <cell r="A9" t="str">
            <v>Colorado</v>
          </cell>
          <cell r="B9" t="str">
            <v>CO</v>
          </cell>
          <cell r="C9" t="str">
            <v>SWEEP</v>
          </cell>
          <cell r="D9">
            <v>347132</v>
          </cell>
          <cell r="G9">
            <v>347132</v>
          </cell>
          <cell r="H9">
            <v>419240</v>
          </cell>
          <cell r="J9">
            <v>5.2</v>
          </cell>
          <cell r="L9">
            <v>5.2</v>
          </cell>
          <cell r="M9">
            <v>4.8</v>
          </cell>
        </row>
        <row r="10">
          <cell r="A10" t="str">
            <v>Connecticut</v>
          </cell>
          <cell r="B10" t="str">
            <v>CT</v>
          </cell>
          <cell r="C10" t="str">
            <v>NEEP</v>
          </cell>
          <cell r="D10">
            <v>378836</v>
          </cell>
          <cell r="E10">
            <v>394265.59299999999</v>
          </cell>
          <cell r="G10">
            <v>394265.59299999999</v>
          </cell>
          <cell r="H10">
            <v>322103</v>
          </cell>
          <cell r="I10">
            <v>3.2160000000000002</v>
          </cell>
          <cell r="L10">
            <v>3.2160000000000002</v>
          </cell>
          <cell r="M10">
            <v>3.7</v>
          </cell>
        </row>
        <row r="11">
          <cell r="A11" t="str">
            <v>Delaware</v>
          </cell>
          <cell r="B11" t="str">
            <v>DE</v>
          </cell>
          <cell r="C11" t="str">
            <v>NEEP</v>
          </cell>
          <cell r="D11">
            <v>0</v>
          </cell>
          <cell r="E11">
            <v>20477.86</v>
          </cell>
          <cell r="G11">
            <v>20477.86</v>
          </cell>
          <cell r="H11">
            <v>9389</v>
          </cell>
          <cell r="J11">
            <v>7.9708000000000001E-2</v>
          </cell>
          <cell r="L11">
            <v>7.9708000000000001E-2</v>
          </cell>
          <cell r="M11">
            <v>6.54E-2</v>
          </cell>
        </row>
        <row r="12">
          <cell r="A12" t="str">
            <v>District of Columbia</v>
          </cell>
          <cell r="B12" t="str">
            <v>DC</v>
          </cell>
          <cell r="C12" t="str">
            <v>NEEP</v>
          </cell>
          <cell r="D12">
            <v>0</v>
          </cell>
          <cell r="G12">
            <v>0</v>
          </cell>
          <cell r="H12">
            <v>19715</v>
          </cell>
          <cell r="L12">
            <v>0</v>
          </cell>
          <cell r="M12">
            <v>4.8000000000000001E-2</v>
          </cell>
        </row>
        <row r="13">
          <cell r="A13" t="str">
            <v>Florida</v>
          </cell>
          <cell r="B13" t="str">
            <v>FL</v>
          </cell>
          <cell r="C13" t="str">
            <v>SEEA</v>
          </cell>
          <cell r="D13">
            <v>583171</v>
          </cell>
          <cell r="G13">
            <v>583171</v>
          </cell>
          <cell r="L13">
            <v>0</v>
          </cell>
        </row>
        <row r="14">
          <cell r="A14" t="str">
            <v>Georgia</v>
          </cell>
          <cell r="B14" t="str">
            <v>GA</v>
          </cell>
          <cell r="C14" t="str">
            <v>SEEA</v>
          </cell>
          <cell r="D14">
            <v>152771</v>
          </cell>
          <cell r="G14">
            <v>152771</v>
          </cell>
          <cell r="L14">
            <v>0</v>
          </cell>
        </row>
        <row r="15">
          <cell r="A15" t="str">
            <v>Hawaii</v>
          </cell>
          <cell r="B15" t="str">
            <v>HI</v>
          </cell>
          <cell r="C15" t="str">
            <v>No affiliation</v>
          </cell>
          <cell r="D15">
            <v>4463</v>
          </cell>
          <cell r="E15">
            <v>130108</v>
          </cell>
          <cell r="G15">
            <v>130108</v>
          </cell>
          <cell r="L15">
            <v>0</v>
          </cell>
        </row>
        <row r="16">
          <cell r="A16" t="str">
            <v>Idaho</v>
          </cell>
          <cell r="B16" t="str">
            <v>ID</v>
          </cell>
          <cell r="C16" t="str">
            <v>NEEA</v>
          </cell>
          <cell r="D16">
            <v>189082</v>
          </cell>
          <cell r="G16">
            <v>189082</v>
          </cell>
          <cell r="J16">
            <v>0.28140999999999999</v>
          </cell>
          <cell r="L16">
            <v>0.28140999999999999</v>
          </cell>
        </row>
        <row r="17">
          <cell r="A17" t="str">
            <v>Illinois</v>
          </cell>
          <cell r="B17" t="str">
            <v>IL</v>
          </cell>
          <cell r="C17" t="str">
            <v>MEEA</v>
          </cell>
          <cell r="D17">
            <v>951055</v>
          </cell>
          <cell r="G17">
            <v>951055</v>
          </cell>
          <cell r="H17">
            <v>1300000</v>
          </cell>
          <cell r="J17">
            <v>15.1</v>
          </cell>
          <cell r="L17">
            <v>15.1</v>
          </cell>
          <cell r="M17">
            <v>30.2</v>
          </cell>
        </row>
        <row r="18">
          <cell r="A18" t="str">
            <v>Indiana</v>
          </cell>
          <cell r="B18" t="str">
            <v>IN</v>
          </cell>
          <cell r="C18" t="str">
            <v>MEEA</v>
          </cell>
          <cell r="D18">
            <v>605904</v>
          </cell>
          <cell r="G18">
            <v>605904</v>
          </cell>
          <cell r="J18">
            <v>5.6942159999999999</v>
          </cell>
          <cell r="L18">
            <v>5.6942159999999999</v>
          </cell>
        </row>
        <row r="19">
          <cell r="A19" t="str">
            <v>Iowa</v>
          </cell>
          <cell r="B19" t="str">
            <v>IA</v>
          </cell>
          <cell r="C19" t="str">
            <v>MEEA</v>
          </cell>
          <cell r="D19">
            <v>425165</v>
          </cell>
          <cell r="E19">
            <v>435696.04499999998</v>
          </cell>
          <cell r="F19">
            <v>40268</v>
          </cell>
          <cell r="G19">
            <v>475964.04499999998</v>
          </cell>
          <cell r="J19">
            <v>8.4</v>
          </cell>
          <cell r="L19">
            <v>8.4</v>
          </cell>
          <cell r="M19">
            <v>8.1999999999999993</v>
          </cell>
        </row>
        <row r="20">
          <cell r="A20" t="str">
            <v>Kansas</v>
          </cell>
          <cell r="B20" t="str">
            <v>KS</v>
          </cell>
          <cell r="C20" t="str">
            <v>MEEA</v>
          </cell>
          <cell r="D20">
            <v>23451</v>
          </cell>
          <cell r="E20">
            <v>30918</v>
          </cell>
          <cell r="G20">
            <v>30918</v>
          </cell>
          <cell r="H20">
            <v>30651</v>
          </cell>
          <cell r="J20">
            <v>0.46</v>
          </cell>
          <cell r="L20">
            <v>0.46</v>
          </cell>
          <cell r="M20">
            <v>0.49</v>
          </cell>
        </row>
        <row r="21">
          <cell r="A21" t="str">
            <v>Kentucky</v>
          </cell>
          <cell r="B21" t="str">
            <v>KY</v>
          </cell>
          <cell r="C21" t="str">
            <v>SEEA</v>
          </cell>
          <cell r="D21">
            <v>224585</v>
          </cell>
          <cell r="G21">
            <v>224585</v>
          </cell>
          <cell r="H21">
            <v>208947</v>
          </cell>
          <cell r="L21">
            <v>0</v>
          </cell>
        </row>
        <row r="22">
          <cell r="A22" t="str">
            <v>Louisiana</v>
          </cell>
          <cell r="B22" t="str">
            <v>LA</v>
          </cell>
          <cell r="C22" t="str">
            <v>SEEA</v>
          </cell>
          <cell r="D22">
            <v>0</v>
          </cell>
          <cell r="E22">
            <v>15812.954</v>
          </cell>
          <cell r="G22">
            <v>15812.954</v>
          </cell>
          <cell r="L22">
            <v>0</v>
          </cell>
        </row>
        <row r="23">
          <cell r="A23" t="str">
            <v>Maine</v>
          </cell>
          <cell r="B23" t="str">
            <v>ME</v>
          </cell>
          <cell r="C23" t="str">
            <v>NEEP</v>
          </cell>
          <cell r="D23">
            <v>173934</v>
          </cell>
          <cell r="E23">
            <v>120211</v>
          </cell>
          <cell r="G23">
            <v>120211</v>
          </cell>
          <cell r="H23">
            <v>157631</v>
          </cell>
          <cell r="I23">
            <v>0.25900000000000001</v>
          </cell>
          <cell r="J23">
            <v>0.16</v>
          </cell>
          <cell r="K23">
            <v>0.1</v>
          </cell>
          <cell r="L23">
            <v>0.26</v>
          </cell>
          <cell r="M23">
            <v>0.19</v>
          </cell>
        </row>
        <row r="24">
          <cell r="A24" t="str">
            <v>Maryland</v>
          </cell>
          <cell r="B24" t="str">
            <v>MD</v>
          </cell>
          <cell r="C24" t="str">
            <v>NEEP</v>
          </cell>
          <cell r="D24">
            <v>397748</v>
          </cell>
          <cell r="G24">
            <v>397748</v>
          </cell>
          <cell r="H24">
            <v>738081</v>
          </cell>
          <cell r="I24">
            <v>0.97899999999999998</v>
          </cell>
          <cell r="L24">
            <v>0.97899999999999998</v>
          </cell>
          <cell r="M24">
            <v>1.8</v>
          </cell>
        </row>
        <row r="25">
          <cell r="A25" t="str">
            <v>Massachusetts</v>
          </cell>
          <cell r="B25" t="str">
            <v>MA</v>
          </cell>
          <cell r="C25" t="str">
            <v>NEEP</v>
          </cell>
          <cell r="D25">
            <v>426209</v>
          </cell>
          <cell r="E25">
            <v>789894</v>
          </cell>
          <cell r="G25">
            <v>789894</v>
          </cell>
          <cell r="H25">
            <v>999679</v>
          </cell>
          <cell r="I25">
            <v>15.18</v>
          </cell>
          <cell r="L25">
            <v>15.18</v>
          </cell>
          <cell r="M25">
            <v>23.3</v>
          </cell>
        </row>
        <row r="26">
          <cell r="A26" t="str">
            <v>Michigan</v>
          </cell>
          <cell r="B26" t="str">
            <v>MI</v>
          </cell>
          <cell r="C26" t="str">
            <v>MEEA</v>
          </cell>
          <cell r="D26">
            <v>853250</v>
          </cell>
          <cell r="E26">
            <v>1000437</v>
          </cell>
          <cell r="G26">
            <v>1000437</v>
          </cell>
          <cell r="H26">
            <v>1164924</v>
          </cell>
          <cell r="J26">
            <v>39.200000000000003</v>
          </cell>
          <cell r="L26">
            <v>39.200000000000003</v>
          </cell>
          <cell r="M26">
            <v>43.8</v>
          </cell>
        </row>
        <row r="27">
          <cell r="A27" t="str">
            <v>Minnesota</v>
          </cell>
          <cell r="B27" t="str">
            <v>MN</v>
          </cell>
          <cell r="C27" t="str">
            <v>MEEA</v>
          </cell>
          <cell r="D27">
            <v>708621</v>
          </cell>
          <cell r="E27">
            <v>818512.20000000007</v>
          </cell>
          <cell r="G27">
            <v>818512.20000000007</v>
          </cell>
          <cell r="H27">
            <v>809100</v>
          </cell>
          <cell r="J27">
            <v>27.99</v>
          </cell>
          <cell r="L27">
            <v>27.99</v>
          </cell>
          <cell r="M27">
            <v>27.56</v>
          </cell>
        </row>
        <row r="28">
          <cell r="A28" t="str">
            <v>Mississippi</v>
          </cell>
          <cell r="B28" t="str">
            <v>MS</v>
          </cell>
          <cell r="C28" t="str">
            <v>SEEA</v>
          </cell>
          <cell r="D28">
            <v>66913</v>
          </cell>
          <cell r="G28">
            <v>66913</v>
          </cell>
          <cell r="L28">
            <v>0</v>
          </cell>
        </row>
        <row r="29">
          <cell r="A29" t="str">
            <v>Missouri</v>
          </cell>
          <cell r="B29" t="str">
            <v>MO</v>
          </cell>
          <cell r="C29" t="str">
            <v>MEEA</v>
          </cell>
          <cell r="D29">
            <v>369438</v>
          </cell>
          <cell r="G29">
            <v>369438</v>
          </cell>
          <cell r="H29">
            <v>74035</v>
          </cell>
          <cell r="L29">
            <v>0</v>
          </cell>
        </row>
        <row r="30">
          <cell r="A30" t="str">
            <v>Montana</v>
          </cell>
          <cell r="B30" t="str">
            <v>MT</v>
          </cell>
          <cell r="C30" t="str">
            <v>NEEA</v>
          </cell>
          <cell r="D30">
            <v>70647</v>
          </cell>
          <cell r="E30">
            <v>80592</v>
          </cell>
          <cell r="G30">
            <v>80592</v>
          </cell>
          <cell r="H30">
            <v>67421</v>
          </cell>
          <cell r="J30">
            <v>1.6</v>
          </cell>
          <cell r="L30">
            <v>1.6</v>
          </cell>
          <cell r="M30">
            <v>1.2</v>
          </cell>
        </row>
        <row r="31">
          <cell r="A31" t="str">
            <v>Nebraska</v>
          </cell>
          <cell r="B31" t="str">
            <v>NE</v>
          </cell>
          <cell r="C31" t="str">
            <v>MEEA</v>
          </cell>
          <cell r="D31">
            <v>64390</v>
          </cell>
          <cell r="E31">
            <v>80000</v>
          </cell>
          <cell r="G31">
            <v>80000</v>
          </cell>
          <cell r="H31">
            <v>86557</v>
          </cell>
          <cell r="L31">
            <v>0</v>
          </cell>
        </row>
        <row r="32">
          <cell r="A32" t="str">
            <v>Nevada</v>
          </cell>
          <cell r="B32" t="str">
            <v>NV</v>
          </cell>
          <cell r="C32" t="str">
            <v>SWEEP</v>
          </cell>
          <cell r="D32">
            <v>299541</v>
          </cell>
          <cell r="E32">
            <v>250371.9</v>
          </cell>
          <cell r="F32">
            <v>187</v>
          </cell>
          <cell r="G32">
            <v>250558.9</v>
          </cell>
          <cell r="J32">
            <v>0.84599999999999997</v>
          </cell>
          <cell r="L32">
            <v>0.84599999999999997</v>
          </cell>
        </row>
        <row r="33">
          <cell r="A33" t="str">
            <v>New Hampshire</v>
          </cell>
          <cell r="B33" t="str">
            <v>NH</v>
          </cell>
          <cell r="C33" t="str">
            <v>NEEP</v>
          </cell>
          <cell r="D33">
            <v>60146</v>
          </cell>
          <cell r="E33">
            <v>69408.900000000009</v>
          </cell>
          <cell r="G33">
            <v>69408.900000000009</v>
          </cell>
          <cell r="H33">
            <v>70524.900000000009</v>
          </cell>
          <cell r="I33">
            <v>0.93799999999999994</v>
          </cell>
          <cell r="J33">
            <v>0.89800000000000002</v>
          </cell>
          <cell r="L33">
            <v>0.89800000000000002</v>
          </cell>
          <cell r="M33">
            <v>1.42</v>
          </cell>
        </row>
        <row r="34">
          <cell r="A34" t="str">
            <v>New Jersey</v>
          </cell>
          <cell r="B34" t="str">
            <v>NJ</v>
          </cell>
          <cell r="C34" t="str">
            <v>NEEP</v>
          </cell>
          <cell r="D34">
            <v>77268</v>
          </cell>
          <cell r="E34">
            <v>530453</v>
          </cell>
          <cell r="G34">
            <v>530453</v>
          </cell>
          <cell r="H34">
            <v>473332</v>
          </cell>
          <cell r="J34">
            <v>10.3</v>
          </cell>
          <cell r="L34">
            <v>10.3</v>
          </cell>
          <cell r="M34">
            <v>7.4</v>
          </cell>
        </row>
        <row r="35">
          <cell r="A35" t="str">
            <v>New Mexico</v>
          </cell>
          <cell r="B35" t="str">
            <v>NM</v>
          </cell>
          <cell r="C35" t="str">
            <v>SWEEP</v>
          </cell>
          <cell r="D35">
            <v>115037</v>
          </cell>
          <cell r="E35">
            <v>106891</v>
          </cell>
          <cell r="G35">
            <v>106891</v>
          </cell>
          <cell r="J35">
            <v>0.4</v>
          </cell>
          <cell r="L35">
            <v>0.4</v>
          </cell>
        </row>
        <row r="36">
          <cell r="A36" t="str">
            <v>New York</v>
          </cell>
          <cell r="B36" t="str">
            <v>NY</v>
          </cell>
          <cell r="C36" t="str">
            <v>NEEP</v>
          </cell>
          <cell r="D36">
            <v>1514781</v>
          </cell>
          <cell r="E36">
            <v>1791302</v>
          </cell>
          <cell r="G36">
            <v>1791302</v>
          </cell>
          <cell r="H36">
            <v>1072728</v>
          </cell>
          <cell r="I36">
            <v>27.068000000000001</v>
          </cell>
          <cell r="J36">
            <v>27.24</v>
          </cell>
          <cell r="L36">
            <v>27.24</v>
          </cell>
          <cell r="M36">
            <v>23.2</v>
          </cell>
        </row>
        <row r="37">
          <cell r="A37" t="str">
            <v>North Carolina</v>
          </cell>
          <cell r="B37" t="str">
            <v>NC</v>
          </cell>
          <cell r="C37" t="str">
            <v>SEEA</v>
          </cell>
          <cell r="D37">
            <v>506906</v>
          </cell>
          <cell r="E37">
            <v>514195</v>
          </cell>
          <cell r="G37">
            <v>514195</v>
          </cell>
          <cell r="H37">
            <v>678603</v>
          </cell>
          <cell r="L37">
            <v>0</v>
          </cell>
          <cell r="M37">
            <v>1.1000000000000001</v>
          </cell>
        </row>
        <row r="38">
          <cell r="A38" t="str">
            <v>North Dakota</v>
          </cell>
          <cell r="B38" t="str">
            <v>ND</v>
          </cell>
          <cell r="C38" t="str">
            <v>MEEA</v>
          </cell>
          <cell r="D38">
            <v>9491</v>
          </cell>
          <cell r="G38">
            <v>9491</v>
          </cell>
          <cell r="L38">
            <v>0</v>
          </cell>
        </row>
        <row r="39">
          <cell r="A39" t="str">
            <v>Ohio</v>
          </cell>
          <cell r="B39" t="str">
            <v>OH</v>
          </cell>
          <cell r="C39" t="str">
            <v>MEEA</v>
          </cell>
          <cell r="D39">
            <v>1880629</v>
          </cell>
          <cell r="G39">
            <v>1880629</v>
          </cell>
          <cell r="L39">
            <v>0</v>
          </cell>
        </row>
        <row r="40">
          <cell r="A40" t="str">
            <v>Oklahoma</v>
          </cell>
          <cell r="B40" t="str">
            <v>OK</v>
          </cell>
          <cell r="C40" t="str">
            <v>SPEER</v>
          </cell>
          <cell r="D40">
            <v>117826</v>
          </cell>
          <cell r="G40">
            <v>117826</v>
          </cell>
          <cell r="H40">
            <v>93378</v>
          </cell>
          <cell r="J40">
            <v>0.12</v>
          </cell>
          <cell r="L40">
            <v>0.12</v>
          </cell>
          <cell r="M40">
            <v>0.22</v>
          </cell>
        </row>
        <row r="41">
          <cell r="A41" t="str">
            <v>Oregon</v>
          </cell>
          <cell r="B41" t="str">
            <v>OR</v>
          </cell>
          <cell r="C41" t="str">
            <v>NEEA</v>
          </cell>
          <cell r="D41">
            <v>461069</v>
          </cell>
          <cell r="E41">
            <v>414862.12900000002</v>
          </cell>
          <cell r="F41">
            <v>50349</v>
          </cell>
          <cell r="G41">
            <v>465211.12900000002</v>
          </cell>
          <cell r="H41">
            <v>463024.47600000002</v>
          </cell>
          <cell r="J41">
            <v>4.84</v>
          </cell>
          <cell r="L41">
            <v>4.84</v>
          </cell>
          <cell r="M41">
            <v>5.92</v>
          </cell>
        </row>
        <row r="42">
          <cell r="A42" t="str">
            <v>Pennsylvania</v>
          </cell>
          <cell r="B42" t="str">
            <v>PA</v>
          </cell>
          <cell r="C42" t="str">
            <v>NEEP</v>
          </cell>
          <cell r="D42">
            <v>1553739</v>
          </cell>
          <cell r="G42">
            <v>1553739</v>
          </cell>
          <cell r="L42">
            <v>0</v>
          </cell>
        </row>
        <row r="43">
          <cell r="A43" t="str">
            <v>Rhode Island</v>
          </cell>
          <cell r="B43" t="str">
            <v>RI</v>
          </cell>
          <cell r="C43" t="str">
            <v>NEEP</v>
          </cell>
          <cell r="D43">
            <v>96008</v>
          </cell>
          <cell r="E43">
            <v>96009</v>
          </cell>
          <cell r="G43">
            <v>96009</v>
          </cell>
          <cell r="H43">
            <v>119666</v>
          </cell>
          <cell r="I43">
            <v>1.19</v>
          </cell>
          <cell r="J43">
            <v>1.19</v>
          </cell>
          <cell r="L43">
            <v>1.19</v>
          </cell>
          <cell r="M43">
            <v>2.298</v>
          </cell>
        </row>
        <row r="44">
          <cell r="A44" t="str">
            <v>South Carolina</v>
          </cell>
          <cell r="B44" t="str">
            <v>SC</v>
          </cell>
          <cell r="C44" t="str">
            <v>SEEA</v>
          </cell>
          <cell r="D44">
            <v>255110</v>
          </cell>
          <cell r="G44">
            <v>255110</v>
          </cell>
          <cell r="H44">
            <v>351925</v>
          </cell>
          <cell r="L44">
            <v>0</v>
          </cell>
        </row>
        <row r="45">
          <cell r="A45" t="str">
            <v>South Dakota</v>
          </cell>
          <cell r="B45" t="str">
            <v>SD</v>
          </cell>
          <cell r="C45" t="str">
            <v>MEEA</v>
          </cell>
          <cell r="D45">
            <v>7029</v>
          </cell>
          <cell r="E45">
            <v>20532</v>
          </cell>
          <cell r="G45">
            <v>20532</v>
          </cell>
          <cell r="H45">
            <v>29475</v>
          </cell>
          <cell r="J45">
            <v>0.40400000000000003</v>
          </cell>
          <cell r="L45">
            <v>0.40400000000000003</v>
          </cell>
          <cell r="M45">
            <v>0.19700000000000001</v>
          </cell>
        </row>
        <row r="46">
          <cell r="A46" t="str">
            <v>Tennessee</v>
          </cell>
          <cell r="B46" t="str">
            <v>TN</v>
          </cell>
          <cell r="C46" t="str">
            <v>SEEA</v>
          </cell>
          <cell r="D46">
            <v>333563</v>
          </cell>
          <cell r="G46">
            <v>333563</v>
          </cell>
          <cell r="H46">
            <v>302493</v>
          </cell>
          <cell r="L46">
            <v>0</v>
          </cell>
        </row>
        <row r="47">
          <cell r="A47" t="str">
            <v>Texas</v>
          </cell>
          <cell r="B47" t="str">
            <v>TX</v>
          </cell>
          <cell r="C47" t="str">
            <v>SPEER</v>
          </cell>
          <cell r="D47">
            <v>721445</v>
          </cell>
          <cell r="G47">
            <v>721445</v>
          </cell>
          <cell r="L47">
            <v>0</v>
          </cell>
        </row>
        <row r="48">
          <cell r="A48" t="str">
            <v>Utah</v>
          </cell>
          <cell r="B48" t="str">
            <v>UT</v>
          </cell>
          <cell r="C48" t="str">
            <v>SWEEP</v>
          </cell>
          <cell r="D48">
            <v>245308</v>
          </cell>
          <cell r="G48">
            <v>245308</v>
          </cell>
          <cell r="H48">
            <v>176419</v>
          </cell>
          <cell r="J48">
            <v>4.5999999999999996</v>
          </cell>
          <cell r="L48">
            <v>4.5999999999999996</v>
          </cell>
          <cell r="M48">
            <v>4.78</v>
          </cell>
        </row>
        <row r="49">
          <cell r="A49" t="str">
            <v>Vermont</v>
          </cell>
          <cell r="B49" t="str">
            <v>VT</v>
          </cell>
          <cell r="C49" t="str">
            <v>NEEP</v>
          </cell>
          <cell r="D49">
            <v>115866</v>
          </cell>
          <cell r="E49">
            <v>117940</v>
          </cell>
          <cell r="G49">
            <v>117940</v>
          </cell>
          <cell r="H49">
            <v>120751</v>
          </cell>
          <cell r="I49">
            <v>1.1100000000000001</v>
          </cell>
          <cell r="L49">
            <v>1.1100000000000001</v>
          </cell>
          <cell r="M49">
            <v>0.75</v>
          </cell>
        </row>
        <row r="50">
          <cell r="A50" t="str">
            <v>Virginia</v>
          </cell>
          <cell r="B50" t="str">
            <v>VA</v>
          </cell>
          <cell r="C50" t="str">
            <v>SEEA</v>
          </cell>
          <cell r="D50">
            <v>109224</v>
          </cell>
          <cell r="G50">
            <v>109224</v>
          </cell>
          <cell r="L50">
            <v>0</v>
          </cell>
        </row>
        <row r="51">
          <cell r="A51" t="str">
            <v>Washington</v>
          </cell>
          <cell r="B51" t="str">
            <v>WA</v>
          </cell>
          <cell r="C51" t="str">
            <v>NEEA</v>
          </cell>
          <cell r="D51">
            <v>853253</v>
          </cell>
          <cell r="G51">
            <v>853253</v>
          </cell>
          <cell r="H51">
            <v>882578.70000000007</v>
          </cell>
          <cell r="J51">
            <v>7.2</v>
          </cell>
          <cell r="L51">
            <v>7.2</v>
          </cell>
          <cell r="M51">
            <v>6.6</v>
          </cell>
        </row>
        <row r="52">
          <cell r="A52" t="str">
            <v>West Virginia</v>
          </cell>
          <cell r="B52" t="str">
            <v>WV</v>
          </cell>
          <cell r="C52" t="str">
            <v>No affiliation</v>
          </cell>
          <cell r="D52">
            <v>7888</v>
          </cell>
          <cell r="G52">
            <v>7888</v>
          </cell>
          <cell r="L52">
            <v>0</v>
          </cell>
        </row>
        <row r="53">
          <cell r="A53" t="str">
            <v>Wisconsin</v>
          </cell>
          <cell r="B53" t="str">
            <v>WI</v>
          </cell>
          <cell r="C53" t="str">
            <v>MEEA</v>
          </cell>
          <cell r="D53">
            <v>587155</v>
          </cell>
          <cell r="E53">
            <v>286786</v>
          </cell>
          <cell r="F53">
            <v>121435</v>
          </cell>
          <cell r="G53">
            <v>408221</v>
          </cell>
          <cell r="H53">
            <v>649847</v>
          </cell>
          <cell r="J53">
            <v>12.3</v>
          </cell>
          <cell r="L53">
            <v>12.3</v>
          </cell>
          <cell r="M53">
            <v>16.899999999999999</v>
          </cell>
        </row>
        <row r="54">
          <cell r="A54" t="str">
            <v>Wyoming</v>
          </cell>
          <cell r="B54" t="str">
            <v>WY</v>
          </cell>
          <cell r="C54" t="str">
            <v>SWEEP</v>
          </cell>
          <cell r="D54">
            <v>14001</v>
          </cell>
          <cell r="G54">
            <v>14001</v>
          </cell>
          <cell r="L54">
            <v>0</v>
          </cell>
        </row>
        <row r="55">
          <cell r="A55" t="str">
            <v>BPA &amp; NEEA</v>
          </cell>
          <cell r="B55" t="str">
            <v>BPA/NEEA</v>
          </cell>
          <cell r="C55" t="str">
            <v>N/A</v>
          </cell>
          <cell r="G55">
            <v>0</v>
          </cell>
          <cell r="L55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nsus.gov/data/tables/time-series/demo/families/households.html" TargetMode="External"/><Relationship Id="rId1" Type="http://schemas.openxmlformats.org/officeDocument/2006/relationships/hyperlink" Target="https://www.eia.gov/totalenergy/data/monthly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nergystar.gov/buildings/reference/find-energy-star-certified-buildings-and-plants/registry-energy-star-certified-building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teamzero.org/resources/zero-energy-inventory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newbuildings.org/resource/getting-to-zero-database/" TargetMode="External"/><Relationship Id="rId1" Type="http://schemas.openxmlformats.org/officeDocument/2006/relationships/hyperlink" Target="https://newbuildings.org/nbi-releases-zero-energy-building-count-and-trends-for-2019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lutron.com/TechnicalDocumentLibrary/Lutron_Energy_Savings_Claims.pdf" TargetMode="External"/><Relationship Id="rId1" Type="http://schemas.openxmlformats.org/officeDocument/2006/relationships/hyperlink" Target="https://aceee.org/sites/default/files/publications/researchreports/a1701.pdf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appliance-standards.org/st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eee.org/sites/default/files/publications/researchreports/e150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eia.gov/consumption/commercial/data/2012/" TargetMode="External"/><Relationship Id="rId1" Type="http://schemas.openxmlformats.org/officeDocument/2006/relationships/hyperlink" Target="https://www.eia.gov/totalenergy/data/monthly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eia.gov/consumption/commercial/data/2012/c&amp;e/cfm/e1.php" TargetMode="External"/><Relationship Id="rId1" Type="http://schemas.openxmlformats.org/officeDocument/2006/relationships/hyperlink" Target="https://www.eia.gov/consumption/commercial/archive/cbecs/cbecs2003/detailed_tables_2003/2003set19/2003html/e01a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nergy.gov/eere/ssl/market-studie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se.org/factboo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CA4A-DD6A-47F9-97FB-CCEE6FEF3335}">
  <sheetPr>
    <tabColor rgb="FF00B050"/>
  </sheetPr>
  <dimension ref="A1:D118"/>
  <sheetViews>
    <sheetView zoomScaleNormal="100" workbookViewId="0">
      <selection activeCell="J17" sqref="J17"/>
    </sheetView>
  </sheetViews>
  <sheetFormatPr defaultColWidth="8.85546875" defaultRowHeight="15" x14ac:dyDescent="0.25"/>
  <cols>
    <col min="1" max="1" width="12.42578125" bestFit="1" customWidth="1"/>
    <col min="2" max="2" width="22.140625" customWidth="1"/>
    <col min="3" max="3" width="11.42578125" bestFit="1" customWidth="1"/>
    <col min="4" max="4" width="14.28515625" customWidth="1"/>
    <col min="5" max="5" width="37.85546875" customWidth="1"/>
  </cols>
  <sheetData>
    <row r="1" spans="1:4" s="116" customFormat="1" x14ac:dyDescent="0.25">
      <c r="A1" s="125" t="s">
        <v>191</v>
      </c>
      <c r="B1" s="116" t="s">
        <v>195</v>
      </c>
      <c r="C1" s="116" t="s">
        <v>196</v>
      </c>
    </row>
    <row r="2" spans="1:4" s="116" customFormat="1" x14ac:dyDescent="0.25">
      <c r="A2" s="125" t="s">
        <v>192</v>
      </c>
      <c r="B2" s="1" t="s">
        <v>193</v>
      </c>
      <c r="C2" s="1" t="s">
        <v>3</v>
      </c>
      <c r="D2" s="1"/>
    </row>
    <row r="3" spans="1:4" s="116" customFormat="1" x14ac:dyDescent="0.25">
      <c r="A3" s="125" t="s">
        <v>189</v>
      </c>
      <c r="B3" s="116" t="s">
        <v>194</v>
      </c>
      <c r="C3" s="116" t="s">
        <v>197</v>
      </c>
    </row>
    <row r="4" spans="1:4" s="116" customFormat="1" x14ac:dyDescent="0.25"/>
    <row r="5" spans="1:4" s="127" customFormat="1" ht="13.5" customHeight="1" x14ac:dyDescent="0.25">
      <c r="A5" s="126" t="s">
        <v>190</v>
      </c>
    </row>
    <row r="6" spans="1:4" x14ac:dyDescent="0.25">
      <c r="A6" s="128"/>
      <c r="B6" s="129"/>
      <c r="C6" s="128"/>
      <c r="D6" s="128"/>
    </row>
    <row r="7" spans="1:4" s="14" customFormat="1" ht="30" customHeight="1" x14ac:dyDescent="0.25">
      <c r="A7" s="130" t="s">
        <v>10</v>
      </c>
      <c r="B7" s="130" t="s">
        <v>9</v>
      </c>
      <c r="C7" s="130" t="s">
        <v>8</v>
      </c>
      <c r="D7" s="130" t="s">
        <v>7</v>
      </c>
    </row>
    <row r="8" spans="1:4" x14ac:dyDescent="0.25">
      <c r="A8" s="131"/>
      <c r="B8" s="132" t="s">
        <v>6</v>
      </c>
      <c r="C8" s="132" t="s">
        <v>5</v>
      </c>
      <c r="D8" s="132" t="s">
        <v>4</v>
      </c>
    </row>
    <row r="9" spans="1:4" x14ac:dyDescent="0.25">
      <c r="A9" s="7">
        <v>1949</v>
      </c>
      <c r="B9" s="12">
        <v>5599.25</v>
      </c>
      <c r="C9" s="5"/>
    </row>
    <row r="10" spans="1:4" x14ac:dyDescent="0.25">
      <c r="A10" s="7">
        <v>1950</v>
      </c>
      <c r="B10" s="12">
        <v>5988.5529999999999</v>
      </c>
      <c r="C10" s="5"/>
    </row>
    <row r="11" spans="1:4" x14ac:dyDescent="0.25">
      <c r="A11" s="7">
        <v>1951</v>
      </c>
      <c r="B11" s="12">
        <v>6380.1930000000002</v>
      </c>
      <c r="C11" s="5"/>
    </row>
    <row r="12" spans="1:4" x14ac:dyDescent="0.25">
      <c r="A12" s="7">
        <v>1952</v>
      </c>
      <c r="B12" s="12">
        <v>6560.2430000000004</v>
      </c>
      <c r="C12" s="5"/>
    </row>
    <row r="13" spans="1:4" x14ac:dyDescent="0.25">
      <c r="A13" s="7">
        <v>1953</v>
      </c>
      <c r="B13" s="12">
        <v>6558.7479999999996</v>
      </c>
      <c r="C13" s="5"/>
    </row>
    <row r="14" spans="1:4" x14ac:dyDescent="0.25">
      <c r="A14" s="7">
        <v>1954</v>
      </c>
      <c r="B14" s="12">
        <v>6846.058</v>
      </c>
      <c r="C14" s="5"/>
    </row>
    <row r="15" spans="1:4" x14ac:dyDescent="0.25">
      <c r="A15" s="7">
        <v>1955</v>
      </c>
      <c r="B15" s="12">
        <v>7277.9880000000003</v>
      </c>
      <c r="C15" s="5"/>
    </row>
    <row r="16" spans="1:4" x14ac:dyDescent="0.25">
      <c r="A16" s="7">
        <v>1956</v>
      </c>
      <c r="B16" s="12">
        <v>7662.7250000000004</v>
      </c>
      <c r="C16" s="5"/>
    </row>
    <row r="17" spans="1:4" x14ac:dyDescent="0.25">
      <c r="A17" s="7">
        <v>1957</v>
      </c>
      <c r="B17" s="12">
        <v>7712</v>
      </c>
      <c r="C17" s="5"/>
    </row>
    <row r="18" spans="1:4" x14ac:dyDescent="0.25">
      <c r="A18" s="7">
        <v>1958</v>
      </c>
      <c r="B18" s="12">
        <v>8200.6740000000009</v>
      </c>
      <c r="C18" s="5"/>
    </row>
    <row r="19" spans="1:4" x14ac:dyDescent="0.25">
      <c r="A19" s="7">
        <v>1959</v>
      </c>
      <c r="B19" s="12">
        <v>8411.866</v>
      </c>
      <c r="C19" s="5"/>
    </row>
    <row r="20" spans="1:4" x14ac:dyDescent="0.25">
      <c r="A20" s="7">
        <v>1960</v>
      </c>
      <c r="B20" s="12">
        <v>9039.4179999999997</v>
      </c>
      <c r="C20" s="5">
        <v>52799</v>
      </c>
      <c r="D20" s="3">
        <f t="shared" ref="D20:D51" si="0">B20*10^6/(C20*1000)</f>
        <v>171.20434099130665</v>
      </c>
    </row>
    <row r="21" spans="1:4" x14ac:dyDescent="0.25">
      <c r="A21" s="7">
        <v>1961</v>
      </c>
      <c r="B21" s="12">
        <v>9286.0239999999994</v>
      </c>
      <c r="C21" s="5">
        <v>53557</v>
      </c>
      <c r="D21" s="3">
        <f t="shared" si="0"/>
        <v>173.38581324570083</v>
      </c>
    </row>
    <row r="22" spans="1:4" x14ac:dyDescent="0.25">
      <c r="A22" s="7">
        <v>1962</v>
      </c>
      <c r="B22" s="12">
        <v>9782.42</v>
      </c>
      <c r="C22" s="5">
        <v>54764</v>
      </c>
      <c r="D22" s="3">
        <f t="shared" si="0"/>
        <v>178.62866116426849</v>
      </c>
    </row>
    <row r="23" spans="1:4" x14ac:dyDescent="0.25">
      <c r="A23" s="7">
        <v>1963</v>
      </c>
      <c r="B23" s="12">
        <v>9988.4789999999994</v>
      </c>
      <c r="C23" s="5">
        <v>55270</v>
      </c>
      <c r="D23" s="3">
        <f t="shared" si="0"/>
        <v>180.72153066763164</v>
      </c>
    </row>
    <row r="24" spans="1:4" x14ac:dyDescent="0.25">
      <c r="A24" s="7">
        <v>1964</v>
      </c>
      <c r="B24" s="12">
        <v>10240.574000000001</v>
      </c>
      <c r="C24" s="5">
        <v>56149</v>
      </c>
      <c r="D24" s="3">
        <f t="shared" si="0"/>
        <v>182.3821261286933</v>
      </c>
    </row>
    <row r="25" spans="1:4" x14ac:dyDescent="0.25">
      <c r="A25" s="7">
        <v>1965</v>
      </c>
      <c r="B25" s="12">
        <v>10639.387000000001</v>
      </c>
      <c r="C25" s="5">
        <v>57436</v>
      </c>
      <c r="D25" s="3">
        <f t="shared" si="0"/>
        <v>185.23899644822063</v>
      </c>
    </row>
    <row r="26" spans="1:4" x14ac:dyDescent="0.25">
      <c r="A26" s="7">
        <v>1966</v>
      </c>
      <c r="B26" s="12">
        <v>11168.63</v>
      </c>
      <c r="C26" s="5">
        <v>58406</v>
      </c>
      <c r="D26" s="3">
        <f t="shared" si="0"/>
        <v>191.22401808033422</v>
      </c>
    </row>
    <row r="27" spans="1:4" x14ac:dyDescent="0.25">
      <c r="A27" s="7">
        <v>1967</v>
      </c>
      <c r="B27" s="12">
        <v>11639.275</v>
      </c>
      <c r="C27" s="5">
        <v>59236</v>
      </c>
      <c r="D27" s="3">
        <f t="shared" si="0"/>
        <v>196.4898879060031</v>
      </c>
    </row>
    <row r="28" spans="1:4" x14ac:dyDescent="0.25">
      <c r="A28" s="7">
        <v>1968</v>
      </c>
      <c r="B28" s="12">
        <v>12336.29</v>
      </c>
      <c r="C28" s="5">
        <v>60813</v>
      </c>
      <c r="D28" s="3">
        <f t="shared" si="0"/>
        <v>202.85613273477711</v>
      </c>
    </row>
    <row r="29" spans="1:4" x14ac:dyDescent="0.25">
      <c r="A29" s="7">
        <v>1969</v>
      </c>
      <c r="B29" s="12">
        <v>13169.156000000001</v>
      </c>
      <c r="C29" s="5">
        <v>62214</v>
      </c>
      <c r="D29" s="3">
        <f t="shared" si="0"/>
        <v>211.67512135532195</v>
      </c>
    </row>
    <row r="30" spans="1:4" x14ac:dyDescent="0.25">
      <c r="A30" s="7">
        <v>1970</v>
      </c>
      <c r="B30" s="12">
        <v>13765.758</v>
      </c>
      <c r="C30" s="5">
        <v>63401</v>
      </c>
      <c r="D30" s="3">
        <f t="shared" si="0"/>
        <v>217.12209586599582</v>
      </c>
    </row>
    <row r="31" spans="1:4" x14ac:dyDescent="0.25">
      <c r="A31" s="7">
        <v>1971</v>
      </c>
      <c r="B31" s="12">
        <v>14246.2</v>
      </c>
      <c r="C31" s="5">
        <v>64778</v>
      </c>
      <c r="D31" s="3">
        <f t="shared" si="0"/>
        <v>219.9234307944055</v>
      </c>
    </row>
    <row r="32" spans="1:4" x14ac:dyDescent="0.25">
      <c r="A32" s="7">
        <v>1972</v>
      </c>
      <c r="B32" s="12">
        <v>14857.045</v>
      </c>
      <c r="C32" s="5">
        <v>66676</v>
      </c>
      <c r="D32" s="3">
        <f t="shared" si="0"/>
        <v>222.82447957285979</v>
      </c>
    </row>
    <row r="33" spans="1:4" x14ac:dyDescent="0.25">
      <c r="A33" s="7">
        <v>1973</v>
      </c>
      <c r="B33" s="12">
        <v>14897.351000000001</v>
      </c>
      <c r="C33" s="5">
        <v>68251</v>
      </c>
      <c r="D33" s="3">
        <f t="shared" si="0"/>
        <v>218.27300698890858</v>
      </c>
    </row>
    <row r="34" spans="1:4" x14ac:dyDescent="0.25">
      <c r="A34" s="7">
        <v>1974</v>
      </c>
      <c r="B34" s="12">
        <v>14654.335999999999</v>
      </c>
      <c r="C34" s="5">
        <v>69859</v>
      </c>
      <c r="D34" s="3">
        <f t="shared" si="0"/>
        <v>209.77019424841467</v>
      </c>
    </row>
    <row r="35" spans="1:4" x14ac:dyDescent="0.25">
      <c r="A35" s="7">
        <v>1975</v>
      </c>
      <c r="B35" s="12">
        <v>14813.4</v>
      </c>
      <c r="C35" s="5">
        <v>71120</v>
      </c>
      <c r="D35" s="3">
        <f t="shared" si="0"/>
        <v>208.28740157480314</v>
      </c>
    </row>
    <row r="36" spans="1:4" x14ac:dyDescent="0.25">
      <c r="A36" s="7">
        <v>1976</v>
      </c>
      <c r="B36" s="12">
        <v>15410.259</v>
      </c>
      <c r="C36" s="5">
        <v>72867</v>
      </c>
      <c r="D36" s="3">
        <f t="shared" si="0"/>
        <v>211.48474618139898</v>
      </c>
    </row>
    <row r="37" spans="1:4" x14ac:dyDescent="0.25">
      <c r="A37" s="7">
        <v>1977</v>
      </c>
      <c r="B37" s="12">
        <v>15661.713</v>
      </c>
      <c r="C37" s="5">
        <v>74142</v>
      </c>
      <c r="D37" s="3">
        <f t="shared" si="0"/>
        <v>211.23941895282027</v>
      </c>
    </row>
    <row r="38" spans="1:4" x14ac:dyDescent="0.25">
      <c r="A38" s="7">
        <v>1978</v>
      </c>
      <c r="B38" s="12">
        <v>16132.287</v>
      </c>
      <c r="C38" s="5">
        <v>76030</v>
      </c>
      <c r="D38" s="3">
        <f t="shared" si="0"/>
        <v>212.18317769301592</v>
      </c>
    </row>
    <row r="39" spans="1:4" x14ac:dyDescent="0.25">
      <c r="A39" s="7">
        <v>1979</v>
      </c>
      <c r="B39" s="12">
        <v>15812.724</v>
      </c>
      <c r="C39" s="5">
        <v>77330</v>
      </c>
      <c r="D39" s="3">
        <f t="shared" si="0"/>
        <v>204.48369326264063</v>
      </c>
    </row>
    <row r="40" spans="1:4" x14ac:dyDescent="0.25">
      <c r="A40" s="7">
        <v>1980</v>
      </c>
      <c r="B40" s="105">
        <v>15753.38</v>
      </c>
      <c r="C40" s="5">
        <v>80776</v>
      </c>
      <c r="D40" s="104">
        <f t="shared" si="0"/>
        <v>195.02550262454196</v>
      </c>
    </row>
    <row r="41" spans="1:4" x14ac:dyDescent="0.25">
      <c r="A41" s="7">
        <v>1981</v>
      </c>
      <c r="B41" s="105">
        <v>15261.544</v>
      </c>
      <c r="C41" s="5">
        <v>82368</v>
      </c>
      <c r="D41" s="104">
        <f t="shared" si="0"/>
        <v>185.2848679098679</v>
      </c>
    </row>
    <row r="42" spans="1:4" x14ac:dyDescent="0.25">
      <c r="A42" s="7">
        <v>1982</v>
      </c>
      <c r="B42" s="105">
        <v>15530.937</v>
      </c>
      <c r="C42" s="5">
        <v>83527</v>
      </c>
      <c r="D42" s="104">
        <f t="shared" si="0"/>
        <v>185.93912148167658</v>
      </c>
    </row>
    <row r="43" spans="1:4" x14ac:dyDescent="0.25">
      <c r="A43" s="7">
        <v>1983</v>
      </c>
      <c r="B43" s="105">
        <v>15425.021000000001</v>
      </c>
      <c r="C43" s="5">
        <v>83918</v>
      </c>
      <c r="D43" s="104">
        <f t="shared" si="0"/>
        <v>183.81063657379823</v>
      </c>
    </row>
    <row r="44" spans="1:4" x14ac:dyDescent="0.25">
      <c r="A44" s="7">
        <v>1984</v>
      </c>
      <c r="B44" s="105">
        <v>15959.563</v>
      </c>
      <c r="C44" s="5">
        <v>85407</v>
      </c>
      <c r="D44" s="104">
        <f t="shared" si="0"/>
        <v>186.8648120177503</v>
      </c>
    </row>
    <row r="45" spans="1:4" x14ac:dyDescent="0.25">
      <c r="A45" s="7">
        <v>1985</v>
      </c>
      <c r="B45" s="105">
        <v>16041.334000000001</v>
      </c>
      <c r="C45" s="5">
        <v>86789</v>
      </c>
      <c r="D45" s="104">
        <f t="shared" si="0"/>
        <v>184.83141872817984</v>
      </c>
    </row>
    <row r="46" spans="1:4" x14ac:dyDescent="0.25">
      <c r="A46" s="7">
        <v>1986</v>
      </c>
      <c r="B46" s="105">
        <v>15975.109</v>
      </c>
      <c r="C46" s="5">
        <v>88458</v>
      </c>
      <c r="D46" s="104">
        <f t="shared" si="0"/>
        <v>180.59541251215265</v>
      </c>
    </row>
    <row r="47" spans="1:4" x14ac:dyDescent="0.25">
      <c r="A47" s="7">
        <v>1987</v>
      </c>
      <c r="B47" s="105">
        <v>16263.214</v>
      </c>
      <c r="C47" s="5">
        <v>89479</v>
      </c>
      <c r="D47" s="104">
        <f t="shared" si="0"/>
        <v>181.75453458353357</v>
      </c>
    </row>
    <row r="48" spans="1:4" x14ac:dyDescent="0.25">
      <c r="A48" s="7">
        <v>1988</v>
      </c>
      <c r="B48" s="105">
        <v>17132.613000000001</v>
      </c>
      <c r="C48" s="5">
        <v>91066</v>
      </c>
      <c r="D48" s="104">
        <f t="shared" si="0"/>
        <v>188.13402367513675</v>
      </c>
    </row>
    <row r="49" spans="1:4" x14ac:dyDescent="0.25">
      <c r="A49" s="7">
        <v>1989</v>
      </c>
      <c r="B49" s="105">
        <v>17789.714</v>
      </c>
      <c r="C49" s="5">
        <v>92830</v>
      </c>
      <c r="D49" s="104">
        <f t="shared" si="0"/>
        <v>191.63755251535065</v>
      </c>
    </row>
    <row r="50" spans="1:4" x14ac:dyDescent="0.25">
      <c r="A50" s="7">
        <v>1990</v>
      </c>
      <c r="B50" s="105">
        <v>16940.060000000001</v>
      </c>
      <c r="C50" s="5">
        <v>93347</v>
      </c>
      <c r="D50" s="104">
        <f t="shared" si="0"/>
        <v>181.47406986834073</v>
      </c>
    </row>
    <row r="51" spans="1:4" x14ac:dyDescent="0.25">
      <c r="A51" s="7">
        <v>1991</v>
      </c>
      <c r="B51" s="105">
        <v>17419.327000000001</v>
      </c>
      <c r="C51" s="5">
        <v>94312</v>
      </c>
      <c r="D51" s="104">
        <f t="shared" si="0"/>
        <v>184.69894605140385</v>
      </c>
    </row>
    <row r="52" spans="1:4" x14ac:dyDescent="0.25">
      <c r="A52" s="7">
        <v>1992</v>
      </c>
      <c r="B52" s="105">
        <v>17354.77</v>
      </c>
      <c r="C52" s="5">
        <v>95669</v>
      </c>
      <c r="D52" s="104">
        <f t="shared" ref="D52:D78" si="1">B52*10^6/(C52*1000)</f>
        <v>181.40432114896151</v>
      </c>
    </row>
    <row r="53" spans="1:4" x14ac:dyDescent="0.25">
      <c r="A53" s="7">
        <v>1993</v>
      </c>
      <c r="B53" s="105">
        <v>18211.592000000001</v>
      </c>
      <c r="C53" s="5">
        <v>96426</v>
      </c>
      <c r="D53" s="104">
        <f t="shared" si="1"/>
        <v>188.86599050048741</v>
      </c>
    </row>
    <row r="54" spans="1:4" x14ac:dyDescent="0.25">
      <c r="A54" s="7">
        <v>1994</v>
      </c>
      <c r="B54" s="105">
        <v>18110.260999999999</v>
      </c>
      <c r="C54" s="5">
        <v>97107</v>
      </c>
      <c r="D54" s="104">
        <f t="shared" si="1"/>
        <v>186.49799705479523</v>
      </c>
    </row>
    <row r="55" spans="1:4" x14ac:dyDescent="0.25">
      <c r="A55" s="7">
        <v>1995</v>
      </c>
      <c r="B55" s="105">
        <v>18516.655999999999</v>
      </c>
      <c r="C55" s="5">
        <v>98990</v>
      </c>
      <c r="D55" s="104">
        <f t="shared" si="1"/>
        <v>187.05582382058793</v>
      </c>
    </row>
    <row r="56" spans="1:4" x14ac:dyDescent="0.25">
      <c r="A56" s="7">
        <v>1996</v>
      </c>
      <c r="B56" s="105">
        <v>19501.835999999999</v>
      </c>
      <c r="C56" s="5">
        <v>99627</v>
      </c>
      <c r="D56" s="104">
        <f t="shared" si="1"/>
        <v>195.74850191213224</v>
      </c>
    </row>
    <row r="57" spans="1:4" x14ac:dyDescent="0.25">
      <c r="A57" s="7">
        <v>1997</v>
      </c>
      <c r="B57" s="105">
        <v>18962.255000000001</v>
      </c>
      <c r="C57" s="5">
        <v>101018</v>
      </c>
      <c r="D57" s="104">
        <f t="shared" si="1"/>
        <v>187.71164544932586</v>
      </c>
    </row>
    <row r="58" spans="1:4" x14ac:dyDescent="0.25">
      <c r="A58" s="7">
        <v>1998</v>
      </c>
      <c r="B58" s="105">
        <v>18951.919000000002</v>
      </c>
      <c r="C58" s="5">
        <v>102528</v>
      </c>
      <c r="D58" s="104">
        <f t="shared" si="1"/>
        <v>184.846276139201</v>
      </c>
    </row>
    <row r="59" spans="1:4" x14ac:dyDescent="0.25">
      <c r="A59" s="7">
        <v>1999</v>
      </c>
      <c r="B59" s="105">
        <v>19553.510999999999</v>
      </c>
      <c r="C59" s="5">
        <v>103874</v>
      </c>
      <c r="D59" s="104">
        <f t="shared" si="1"/>
        <v>188.24259198644512</v>
      </c>
    </row>
    <row r="60" spans="1:4" x14ac:dyDescent="0.25">
      <c r="A60" s="7">
        <v>2000</v>
      </c>
      <c r="B60" s="105">
        <v>20421.041000000001</v>
      </c>
      <c r="C60" s="5">
        <v>104705</v>
      </c>
      <c r="D60" s="104">
        <f t="shared" si="1"/>
        <v>195.03405759037295</v>
      </c>
    </row>
    <row r="61" spans="1:4" x14ac:dyDescent="0.25">
      <c r="A61" s="7">
        <v>2001</v>
      </c>
      <c r="B61" s="105">
        <v>20037.592000000001</v>
      </c>
      <c r="C61" s="5">
        <v>108209</v>
      </c>
      <c r="D61" s="104">
        <f t="shared" si="1"/>
        <v>185.17491151382973</v>
      </c>
    </row>
    <row r="62" spans="1:4" x14ac:dyDescent="0.25">
      <c r="A62" s="7">
        <v>2002</v>
      </c>
      <c r="B62" s="105">
        <v>20785.794000000002</v>
      </c>
      <c r="C62" s="5">
        <v>109297</v>
      </c>
      <c r="D62" s="104">
        <f t="shared" si="1"/>
        <v>190.17716863225888</v>
      </c>
    </row>
    <row r="63" spans="1:4" x14ac:dyDescent="0.25">
      <c r="A63" s="7">
        <v>2003</v>
      </c>
      <c r="B63" s="105">
        <v>21119.32</v>
      </c>
      <c r="C63" s="5">
        <v>111278</v>
      </c>
      <c r="D63" s="104">
        <f t="shared" si="1"/>
        <v>189.78881719657076</v>
      </c>
    </row>
    <row r="64" spans="1:4" ht="15.75" thickBot="1" x14ac:dyDescent="0.3">
      <c r="A64" s="7">
        <v>2004</v>
      </c>
      <c r="B64" s="105">
        <v>21081.387999999999</v>
      </c>
      <c r="C64" s="5">
        <v>112000</v>
      </c>
      <c r="D64" s="104">
        <f t="shared" si="1"/>
        <v>188.22667857142858</v>
      </c>
    </row>
    <row r="65" spans="1:4" x14ac:dyDescent="0.25">
      <c r="A65" s="7">
        <v>2005</v>
      </c>
      <c r="B65" s="11">
        <v>21612.646000000001</v>
      </c>
      <c r="C65" s="5">
        <v>113343</v>
      </c>
      <c r="D65" s="10">
        <f t="shared" si="1"/>
        <v>190.6835534616165</v>
      </c>
    </row>
    <row r="66" spans="1:4" x14ac:dyDescent="0.25">
      <c r="A66" s="7">
        <v>2006</v>
      </c>
      <c r="B66" s="9">
        <v>20670.321</v>
      </c>
      <c r="C66" s="5">
        <v>114384</v>
      </c>
      <c r="D66" s="8">
        <f t="shared" si="1"/>
        <v>180.70989823751574</v>
      </c>
    </row>
    <row r="67" spans="1:4" x14ac:dyDescent="0.25">
      <c r="A67" s="7">
        <v>2007</v>
      </c>
      <c r="B67" s="9">
        <v>21518.991999999998</v>
      </c>
      <c r="C67" s="5">
        <v>116011</v>
      </c>
      <c r="D67" s="8">
        <f t="shared" si="1"/>
        <v>185.49096206394222</v>
      </c>
    </row>
    <row r="68" spans="1:4" x14ac:dyDescent="0.25">
      <c r="A68" s="7">
        <v>2008</v>
      </c>
      <c r="B68" s="9">
        <v>21667.627</v>
      </c>
      <c r="C68" s="5">
        <v>116783</v>
      </c>
      <c r="D68" s="8">
        <f t="shared" si="1"/>
        <v>185.53750974028753</v>
      </c>
    </row>
    <row r="69" spans="1:4" x14ac:dyDescent="0.25">
      <c r="A69" s="7">
        <v>2009</v>
      </c>
      <c r="B69" s="9">
        <v>21081.367999999999</v>
      </c>
      <c r="C69" s="5">
        <v>117181</v>
      </c>
      <c r="D69" s="8">
        <f t="shared" si="1"/>
        <v>179.90431895955828</v>
      </c>
    </row>
    <row r="70" spans="1:4" x14ac:dyDescent="0.25">
      <c r="A70" s="7">
        <v>2010</v>
      </c>
      <c r="B70" s="9">
        <v>21894.159</v>
      </c>
      <c r="C70" s="5">
        <v>117538</v>
      </c>
      <c r="D70" s="8">
        <f t="shared" si="1"/>
        <v>186.27302659565416</v>
      </c>
    </row>
    <row r="71" spans="1:4" x14ac:dyDescent="0.25">
      <c r="A71" s="7">
        <v>2011</v>
      </c>
      <c r="B71" s="9">
        <v>21381.246999999999</v>
      </c>
      <c r="C71" s="5">
        <v>119927</v>
      </c>
      <c r="D71" s="8">
        <f t="shared" si="1"/>
        <v>178.2855153551744</v>
      </c>
    </row>
    <row r="72" spans="1:4" x14ac:dyDescent="0.25">
      <c r="A72" s="7">
        <v>2012</v>
      </c>
      <c r="B72" s="9">
        <v>19869.589</v>
      </c>
      <c r="C72" s="5">
        <v>121084</v>
      </c>
      <c r="D72" s="8">
        <f t="shared" si="1"/>
        <v>164.09756037131248</v>
      </c>
    </row>
    <row r="73" spans="1:4" x14ac:dyDescent="0.25">
      <c r="A73" s="7">
        <v>2013</v>
      </c>
      <c r="B73" s="9">
        <v>21051.185000000001</v>
      </c>
      <c r="C73" s="5">
        <v>122459</v>
      </c>
      <c r="D73" s="8">
        <f t="shared" si="1"/>
        <v>171.903943360635</v>
      </c>
    </row>
    <row r="74" spans="1:4" x14ac:dyDescent="0.25">
      <c r="A74" s="7">
        <v>2014</v>
      </c>
      <c r="B74" s="9">
        <v>21444.937999999998</v>
      </c>
      <c r="C74" s="5">
        <v>123229</v>
      </c>
      <c r="D74" s="8">
        <f t="shared" si="1"/>
        <v>174.02509149631987</v>
      </c>
    </row>
    <row r="75" spans="1:4" x14ac:dyDescent="0.25">
      <c r="A75" s="7">
        <v>2015</v>
      </c>
      <c r="B75" s="9">
        <v>20616.830000000002</v>
      </c>
      <c r="C75" s="5">
        <v>124587</v>
      </c>
      <c r="D75" s="8">
        <f t="shared" si="1"/>
        <v>165.48139051425912</v>
      </c>
    </row>
    <row r="76" spans="1:4" x14ac:dyDescent="0.25">
      <c r="A76" s="7">
        <v>2016</v>
      </c>
      <c r="B76" s="9">
        <v>20181.113000000001</v>
      </c>
      <c r="C76" s="5">
        <v>125819</v>
      </c>
      <c r="D76" s="8">
        <f t="shared" si="1"/>
        <v>160.39797645824558</v>
      </c>
    </row>
    <row r="77" spans="1:4" x14ac:dyDescent="0.25">
      <c r="A77" s="7">
        <v>2017</v>
      </c>
      <c r="B77" s="9">
        <v>19889.580999999998</v>
      </c>
      <c r="C77" s="5">
        <v>126224</v>
      </c>
      <c r="D77" s="8">
        <f t="shared" si="1"/>
        <v>157.5736864621625</v>
      </c>
    </row>
    <row r="78" spans="1:4" ht="15.75" thickBot="1" x14ac:dyDescent="0.3">
      <c r="A78" s="7">
        <v>2018</v>
      </c>
      <c r="B78" s="6">
        <v>21621.067999999999</v>
      </c>
      <c r="C78" s="5">
        <v>127586</v>
      </c>
      <c r="D78" s="4">
        <f t="shared" si="1"/>
        <v>169.46269966924271</v>
      </c>
    </row>
    <row r="92" ht="77.25" customHeight="1" x14ac:dyDescent="0.25"/>
    <row r="99" ht="90" customHeight="1" x14ac:dyDescent="0.25"/>
    <row r="106" ht="77.25" customHeight="1" x14ac:dyDescent="0.25"/>
    <row r="113" ht="77.25" customHeight="1" x14ac:dyDescent="0.25"/>
    <row r="118" ht="102.75" customHeight="1" x14ac:dyDescent="0.25"/>
  </sheetData>
  <hyperlinks>
    <hyperlink ref="B2" r:id="rId1" xr:uid="{D62E9D34-70AA-4C18-AD99-F8F343BBC1F0}"/>
    <hyperlink ref="C2" r:id="rId2" xr:uid="{2F1067A1-1B3E-4C36-B783-7BD8D9D08682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AA90C-3C79-4F5B-9271-41C0B6A4F08D}">
  <sheetPr>
    <tabColor rgb="FF00B050"/>
  </sheetPr>
  <dimension ref="A1:C26"/>
  <sheetViews>
    <sheetView tabSelected="1" zoomScaleNormal="100" workbookViewId="0">
      <selection activeCell="E6" sqref="E6"/>
    </sheetView>
  </sheetViews>
  <sheetFormatPr defaultColWidth="8.85546875" defaultRowHeight="15" x14ac:dyDescent="0.25"/>
  <cols>
    <col min="1" max="1" width="12.5703125" style="186" customWidth="1"/>
    <col min="2" max="2" width="8.85546875" style="186"/>
    <col min="3" max="3" width="15.5703125" style="186" customWidth="1"/>
    <col min="4" max="16384" width="8.85546875" style="186"/>
  </cols>
  <sheetData>
    <row r="1" spans="1:3" x14ac:dyDescent="0.25">
      <c r="A1" s="125" t="s">
        <v>187</v>
      </c>
      <c r="B1" s="186" t="s">
        <v>209</v>
      </c>
    </row>
    <row r="3" spans="1:3" s="127" customFormat="1" ht="13.5" customHeight="1" x14ac:dyDescent="0.25">
      <c r="A3" s="126" t="s">
        <v>190</v>
      </c>
    </row>
    <row r="5" spans="1:3" s="208" customFormat="1" ht="44.25" customHeight="1" x14ac:dyDescent="0.25">
      <c r="A5" s="248" t="s">
        <v>186</v>
      </c>
      <c r="B5" s="248"/>
      <c r="C5" s="248"/>
    </row>
    <row r="6" spans="1:3" ht="48.75" thickBot="1" x14ac:dyDescent="0.3">
      <c r="A6" s="107" t="s">
        <v>11</v>
      </c>
      <c r="B6" s="108" t="s">
        <v>184</v>
      </c>
      <c r="C6" s="108" t="s">
        <v>185</v>
      </c>
    </row>
    <row r="7" spans="1:3" x14ac:dyDescent="0.25">
      <c r="A7" s="109">
        <v>1999</v>
      </c>
      <c r="B7" s="115">
        <v>1588</v>
      </c>
      <c r="C7" s="110">
        <v>374</v>
      </c>
    </row>
    <row r="8" spans="1:3" x14ac:dyDescent="0.25">
      <c r="A8" s="109">
        <v>2000</v>
      </c>
      <c r="B8" s="113">
        <v>2814</v>
      </c>
      <c r="C8" s="111">
        <v>426</v>
      </c>
    </row>
    <row r="9" spans="1:3" x14ac:dyDescent="0.25">
      <c r="A9" s="109">
        <v>2001</v>
      </c>
      <c r="B9" s="113">
        <v>6885</v>
      </c>
      <c r="C9" s="111">
        <v>994</v>
      </c>
    </row>
    <row r="10" spans="1:3" x14ac:dyDescent="0.25">
      <c r="A10" s="109">
        <v>2002</v>
      </c>
      <c r="B10" s="113">
        <v>6461</v>
      </c>
      <c r="C10" s="112">
        <v>1251</v>
      </c>
    </row>
    <row r="11" spans="1:3" x14ac:dyDescent="0.25">
      <c r="A11" s="109">
        <v>2003</v>
      </c>
      <c r="B11" s="113">
        <v>5997</v>
      </c>
      <c r="C11" s="112">
        <v>1187</v>
      </c>
    </row>
    <row r="12" spans="1:3" x14ac:dyDescent="0.25">
      <c r="A12" s="109">
        <v>2004</v>
      </c>
      <c r="B12" s="113">
        <v>7049</v>
      </c>
      <c r="C12" s="112">
        <v>1180</v>
      </c>
    </row>
    <row r="13" spans="1:3" x14ac:dyDescent="0.25">
      <c r="A13" s="109">
        <v>2005</v>
      </c>
      <c r="B13" s="113">
        <v>10198</v>
      </c>
      <c r="C13" s="112">
        <v>1548</v>
      </c>
    </row>
    <row r="14" spans="1:3" x14ac:dyDescent="0.25">
      <c r="A14" s="109">
        <v>2006</v>
      </c>
      <c r="B14" s="113">
        <v>15635</v>
      </c>
      <c r="C14" s="112">
        <v>2308</v>
      </c>
    </row>
    <row r="15" spans="1:3" x14ac:dyDescent="0.25">
      <c r="A15" s="109">
        <v>2007</v>
      </c>
      <c r="B15" s="113">
        <v>43297</v>
      </c>
      <c r="C15" s="112">
        <v>4622</v>
      </c>
    </row>
    <row r="16" spans="1:3" x14ac:dyDescent="0.25">
      <c r="A16" s="109">
        <v>2008</v>
      </c>
      <c r="B16" s="113">
        <v>43772</v>
      </c>
      <c r="C16" s="112">
        <v>6580</v>
      </c>
    </row>
    <row r="17" spans="1:3" x14ac:dyDescent="0.25">
      <c r="A17" s="109">
        <v>2009</v>
      </c>
      <c r="B17" s="113">
        <v>65736</v>
      </c>
      <c r="C17" s="113">
        <v>8353</v>
      </c>
    </row>
    <row r="18" spans="1:3" x14ac:dyDescent="0.25">
      <c r="A18" s="109">
        <v>2010</v>
      </c>
      <c r="B18" s="113">
        <v>86890</v>
      </c>
      <c r="C18" s="113">
        <v>9536</v>
      </c>
    </row>
    <row r="19" spans="1:3" x14ac:dyDescent="0.25">
      <c r="A19" s="109">
        <v>2011</v>
      </c>
      <c r="B19" s="113">
        <v>116439</v>
      </c>
      <c r="C19" s="113">
        <v>11437</v>
      </c>
    </row>
    <row r="20" spans="1:3" x14ac:dyDescent="0.25">
      <c r="A20" s="109">
        <v>2012</v>
      </c>
      <c r="B20" s="113">
        <v>181431</v>
      </c>
      <c r="C20" s="113">
        <v>15872</v>
      </c>
    </row>
    <row r="21" spans="1:3" x14ac:dyDescent="0.25">
      <c r="A21" s="109">
        <v>2013</v>
      </c>
      <c r="B21" s="113">
        <v>213301</v>
      </c>
      <c r="C21" s="113">
        <v>20584</v>
      </c>
    </row>
    <row r="22" spans="1:3" x14ac:dyDescent="0.25">
      <c r="A22" s="109">
        <v>2014</v>
      </c>
      <c r="B22" s="113">
        <v>204757</v>
      </c>
      <c r="C22" s="113">
        <v>18765</v>
      </c>
    </row>
    <row r="23" spans="1:3" x14ac:dyDescent="0.25">
      <c r="A23" s="109">
        <v>2015</v>
      </c>
      <c r="B23" s="113">
        <v>214993</v>
      </c>
      <c r="C23" s="113">
        <v>18382</v>
      </c>
    </row>
    <row r="24" spans="1:3" x14ac:dyDescent="0.25">
      <c r="A24" s="109">
        <v>2016</v>
      </c>
      <c r="B24" s="113">
        <v>227994</v>
      </c>
      <c r="C24" s="113">
        <v>19139</v>
      </c>
    </row>
    <row r="25" spans="1:3" x14ac:dyDescent="0.25">
      <c r="A25" s="109">
        <v>2017</v>
      </c>
      <c r="B25" s="113">
        <v>248086</v>
      </c>
      <c r="C25" s="113">
        <v>21411</v>
      </c>
    </row>
    <row r="26" spans="1:3" ht="15.75" thickBot="1" x14ac:dyDescent="0.3">
      <c r="A26" s="109">
        <v>2018</v>
      </c>
      <c r="B26" s="114">
        <v>278483</v>
      </c>
      <c r="C26" s="114">
        <v>27100</v>
      </c>
    </row>
  </sheetData>
  <mergeCells count="1">
    <mergeCell ref="A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EAC3-6270-4DD4-9215-07939B153F06}">
  <sheetPr>
    <tabColor rgb="FF00B050"/>
  </sheetPr>
  <dimension ref="A1:E57"/>
  <sheetViews>
    <sheetView zoomScaleNormal="100" workbookViewId="0">
      <selection activeCell="A3" sqref="A1:XFD3"/>
    </sheetView>
  </sheetViews>
  <sheetFormatPr defaultColWidth="8.85546875" defaultRowHeight="15" x14ac:dyDescent="0.25"/>
  <cols>
    <col min="1" max="1" width="10.85546875" customWidth="1"/>
    <col min="2" max="2" width="14.85546875" customWidth="1"/>
    <col min="3" max="3" width="15.28515625" style="85" customWidth="1"/>
    <col min="4" max="4" width="14" style="85" customWidth="1"/>
    <col min="5" max="5" width="8.85546875" style="85"/>
    <col min="8" max="8" width="19.42578125" bestFit="1" customWidth="1"/>
    <col min="9" max="9" width="20.42578125" bestFit="1" customWidth="1"/>
    <col min="10" max="10" width="11.85546875" bestFit="1" customWidth="1"/>
  </cols>
  <sheetData>
    <row r="1" spans="1:3" s="186" customFormat="1" x14ac:dyDescent="0.25">
      <c r="A1" s="125" t="s">
        <v>187</v>
      </c>
      <c r="B1" s="186" t="s">
        <v>209</v>
      </c>
    </row>
    <row r="2" spans="1:3" s="186" customFormat="1" x14ac:dyDescent="0.25"/>
    <row r="3" spans="1:3" s="127" customFormat="1" ht="13.5" customHeight="1" x14ac:dyDescent="0.25">
      <c r="A3" s="126" t="s">
        <v>190</v>
      </c>
    </row>
    <row r="5" spans="1:3" s="186" customFormat="1" ht="15.75" thickBot="1" x14ac:dyDescent="0.3">
      <c r="B5" s="32" t="s">
        <v>233</v>
      </c>
    </row>
    <row r="6" spans="1:3" ht="15.75" thickBot="1" x14ac:dyDescent="0.3">
      <c r="B6" s="209" t="s">
        <v>182</v>
      </c>
      <c r="C6" s="210" t="s">
        <v>183</v>
      </c>
    </row>
    <row r="7" spans="1:3" x14ac:dyDescent="0.25">
      <c r="A7" s="121">
        <v>2012</v>
      </c>
      <c r="B7" s="117">
        <v>1123</v>
      </c>
      <c r="C7" s="118">
        <v>128000</v>
      </c>
    </row>
    <row r="8" spans="1:3" x14ac:dyDescent="0.25">
      <c r="A8" s="122">
        <v>2013</v>
      </c>
      <c r="B8" s="117">
        <v>6752</v>
      </c>
      <c r="C8" s="118">
        <v>218864</v>
      </c>
    </row>
    <row r="9" spans="1:3" x14ac:dyDescent="0.25">
      <c r="A9" s="122">
        <v>2014</v>
      </c>
      <c r="B9" s="117">
        <v>7593</v>
      </c>
      <c r="C9" s="118">
        <v>146860</v>
      </c>
    </row>
    <row r="10" spans="1:3" x14ac:dyDescent="0.25">
      <c r="A10" s="122">
        <v>2015</v>
      </c>
      <c r="B10" s="117">
        <v>15040</v>
      </c>
      <c r="C10" s="118">
        <v>190180</v>
      </c>
    </row>
    <row r="11" spans="1:3" x14ac:dyDescent="0.25">
      <c r="A11" s="122">
        <v>2016</v>
      </c>
      <c r="B11" s="117">
        <v>21204</v>
      </c>
      <c r="C11" s="118">
        <v>206583</v>
      </c>
    </row>
    <row r="12" spans="1:3" x14ac:dyDescent="0.25">
      <c r="A12" s="122">
        <v>2017</v>
      </c>
      <c r="B12" s="117">
        <v>24511</v>
      </c>
      <c r="C12" s="118">
        <v>227840</v>
      </c>
    </row>
    <row r="13" spans="1:3" ht="15.75" thickBot="1" x14ac:dyDescent="0.3">
      <c r="A13" s="123">
        <v>2018</v>
      </c>
      <c r="B13" s="119">
        <v>29129</v>
      </c>
      <c r="C13" s="120">
        <v>236116</v>
      </c>
    </row>
    <row r="14" spans="1:3" x14ac:dyDescent="0.25">
      <c r="A14">
        <v>2019</v>
      </c>
      <c r="B14" s="28">
        <v>23378</v>
      </c>
      <c r="C14" s="28"/>
    </row>
    <row r="15" spans="1:3" x14ac:dyDescent="0.25">
      <c r="B15" s="103"/>
    </row>
    <row r="16" spans="1:3" x14ac:dyDescent="0.25">
      <c r="B16" s="103"/>
    </row>
    <row r="17" spans="2:2" x14ac:dyDescent="0.25">
      <c r="B17" s="103"/>
    </row>
    <row r="18" spans="2:2" x14ac:dyDescent="0.25">
      <c r="B18" s="103"/>
    </row>
    <row r="19" spans="2:2" x14ac:dyDescent="0.25">
      <c r="B19" s="103"/>
    </row>
    <row r="20" spans="2:2" x14ac:dyDescent="0.25">
      <c r="B20" s="103"/>
    </row>
    <row r="21" spans="2:2" x14ac:dyDescent="0.25">
      <c r="B21" s="103"/>
    </row>
    <row r="22" spans="2:2" x14ac:dyDescent="0.25">
      <c r="B22" s="103"/>
    </row>
    <row r="23" spans="2:2" x14ac:dyDescent="0.25">
      <c r="B23" s="103"/>
    </row>
    <row r="24" spans="2:2" x14ac:dyDescent="0.25">
      <c r="B24" s="103"/>
    </row>
    <row r="25" spans="2:2" x14ac:dyDescent="0.25">
      <c r="B25" s="103"/>
    </row>
    <row r="26" spans="2:2" x14ac:dyDescent="0.25">
      <c r="B26" s="103"/>
    </row>
    <row r="27" spans="2:2" x14ac:dyDescent="0.25">
      <c r="B27" s="103"/>
    </row>
    <row r="28" spans="2:2" x14ac:dyDescent="0.25">
      <c r="B28" s="103"/>
    </row>
    <row r="29" spans="2:2" x14ac:dyDescent="0.25">
      <c r="B29" s="103"/>
    </row>
    <row r="30" spans="2:2" x14ac:dyDescent="0.25">
      <c r="B30" s="103"/>
    </row>
    <row r="31" spans="2:2" x14ac:dyDescent="0.25">
      <c r="B31" s="103"/>
    </row>
    <row r="32" spans="2:2" x14ac:dyDescent="0.25">
      <c r="B32" s="103"/>
    </row>
    <row r="33" spans="2:2" x14ac:dyDescent="0.25">
      <c r="B33" s="103"/>
    </row>
    <row r="34" spans="2:2" x14ac:dyDescent="0.25">
      <c r="B34" s="103"/>
    </row>
    <row r="35" spans="2:2" x14ac:dyDescent="0.25">
      <c r="B35" s="103"/>
    </row>
    <row r="36" spans="2:2" x14ac:dyDescent="0.25">
      <c r="B36" s="103"/>
    </row>
    <row r="37" spans="2:2" x14ac:dyDescent="0.25">
      <c r="B37" s="103"/>
    </row>
    <row r="38" spans="2:2" x14ac:dyDescent="0.25">
      <c r="B38" s="103"/>
    </row>
    <row r="39" spans="2:2" x14ac:dyDescent="0.25">
      <c r="B39" s="103"/>
    </row>
    <row r="40" spans="2:2" x14ac:dyDescent="0.25">
      <c r="B40" s="103"/>
    </row>
    <row r="41" spans="2:2" x14ac:dyDescent="0.25">
      <c r="B41" s="103"/>
    </row>
    <row r="42" spans="2:2" x14ac:dyDescent="0.25">
      <c r="B42" s="103"/>
    </row>
    <row r="43" spans="2:2" x14ac:dyDescent="0.25">
      <c r="B43" s="103"/>
    </row>
    <row r="44" spans="2:2" x14ac:dyDescent="0.25">
      <c r="B44" s="103"/>
    </row>
    <row r="45" spans="2:2" x14ac:dyDescent="0.25">
      <c r="B45" s="103"/>
    </row>
    <row r="46" spans="2:2" x14ac:dyDescent="0.25">
      <c r="B46" s="103"/>
    </row>
    <row r="47" spans="2:2" x14ac:dyDescent="0.25">
      <c r="B47" s="103"/>
    </row>
    <row r="48" spans="2:2" x14ac:dyDescent="0.25">
      <c r="B48" s="103"/>
    </row>
    <row r="49" spans="2:2" x14ac:dyDescent="0.25">
      <c r="B49" s="103"/>
    </row>
    <row r="50" spans="2:2" x14ac:dyDescent="0.25">
      <c r="B50" s="103"/>
    </row>
    <row r="51" spans="2:2" x14ac:dyDescent="0.25">
      <c r="B51" s="103"/>
    </row>
    <row r="52" spans="2:2" x14ac:dyDescent="0.25">
      <c r="B52" s="103"/>
    </row>
    <row r="53" spans="2:2" x14ac:dyDescent="0.25">
      <c r="B53" s="103"/>
    </row>
    <row r="54" spans="2:2" x14ac:dyDescent="0.25">
      <c r="B54" s="103"/>
    </row>
    <row r="55" spans="2:2" x14ac:dyDescent="0.25">
      <c r="B55" s="103"/>
    </row>
    <row r="56" spans="2:2" x14ac:dyDescent="0.25">
      <c r="B56" s="103"/>
    </row>
    <row r="57" spans="2:2" x14ac:dyDescent="0.25">
      <c r="B57" s="10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2DF7E-583D-4545-8DC8-35D141831E78}">
  <sheetPr>
    <tabColor rgb="FF00B050"/>
  </sheetPr>
  <dimension ref="A1:I35"/>
  <sheetViews>
    <sheetView zoomScaleNormal="100" workbookViewId="0">
      <selection sqref="A1:XFD3"/>
    </sheetView>
  </sheetViews>
  <sheetFormatPr defaultColWidth="8.85546875" defaultRowHeight="15" x14ac:dyDescent="0.25"/>
  <cols>
    <col min="1" max="1" width="16" style="186" customWidth="1"/>
    <col min="2" max="2" width="11.42578125" style="186" bestFit="1" customWidth="1"/>
    <col min="3" max="3" width="18" style="186" bestFit="1" customWidth="1"/>
    <col min="4" max="4" width="17.42578125" style="186" bestFit="1" customWidth="1"/>
    <col min="5" max="5" width="21.85546875" style="186" customWidth="1"/>
    <col min="6" max="6" width="14.140625" style="186" customWidth="1"/>
    <col min="7" max="7" width="15.28515625" style="186" customWidth="1"/>
    <col min="8" max="8" width="14" style="186" customWidth="1"/>
    <col min="9" max="16384" width="8.85546875" style="186"/>
  </cols>
  <sheetData>
    <row r="1" spans="1:7" x14ac:dyDescent="0.25">
      <c r="A1" s="125" t="s">
        <v>187</v>
      </c>
      <c r="B1" s="186" t="s">
        <v>209</v>
      </c>
    </row>
    <row r="3" spans="1:7" s="127" customFormat="1" ht="13.5" customHeight="1" x14ac:dyDescent="0.25">
      <c r="A3" s="126" t="s">
        <v>190</v>
      </c>
    </row>
    <row r="5" spans="1:7" x14ac:dyDescent="0.25">
      <c r="A5" s="249" t="s">
        <v>113</v>
      </c>
      <c r="B5" s="249"/>
      <c r="C5" s="249"/>
      <c r="D5" s="249"/>
      <c r="E5" s="249"/>
      <c r="F5" s="249"/>
    </row>
    <row r="6" spans="1:7" s="212" customFormat="1" ht="26.25" x14ac:dyDescent="0.25">
      <c r="A6" s="174" t="s">
        <v>11</v>
      </c>
      <c r="B6" s="174" t="s">
        <v>112</v>
      </c>
      <c r="C6" s="174" t="s">
        <v>111</v>
      </c>
      <c r="D6" s="174" t="s">
        <v>110</v>
      </c>
      <c r="E6" s="174" t="s">
        <v>109</v>
      </c>
      <c r="F6" s="174" t="s">
        <v>82</v>
      </c>
      <c r="G6" s="211" t="s">
        <v>149</v>
      </c>
    </row>
    <row r="7" spans="1:7" x14ac:dyDescent="0.25">
      <c r="A7" s="60" t="s">
        <v>108</v>
      </c>
      <c r="B7" s="28"/>
      <c r="C7" s="28"/>
      <c r="D7" s="28"/>
      <c r="E7" s="28">
        <v>16</v>
      </c>
      <c r="F7" s="213">
        <v>16</v>
      </c>
    </row>
    <row r="8" spans="1:7" x14ac:dyDescent="0.25">
      <c r="A8" s="60" t="s">
        <v>107</v>
      </c>
      <c r="B8" s="28"/>
      <c r="C8" s="28"/>
      <c r="D8" s="28"/>
      <c r="E8" s="28">
        <v>39</v>
      </c>
      <c r="F8" s="213">
        <v>39</v>
      </c>
      <c r="G8" s="28">
        <f>F7+F8</f>
        <v>55</v>
      </c>
    </row>
    <row r="9" spans="1:7" x14ac:dyDescent="0.25">
      <c r="A9" s="60" t="s">
        <v>106</v>
      </c>
      <c r="B9" s="28"/>
      <c r="C9" s="28"/>
      <c r="D9" s="28"/>
      <c r="E9" s="28">
        <v>447</v>
      </c>
      <c r="F9" s="213">
        <v>447</v>
      </c>
      <c r="G9" s="28">
        <f>G8+F9</f>
        <v>502</v>
      </c>
    </row>
    <row r="10" spans="1:7" x14ac:dyDescent="0.25">
      <c r="A10" s="60" t="s">
        <v>105</v>
      </c>
      <c r="B10" s="28"/>
      <c r="C10" s="28"/>
      <c r="D10" s="28"/>
      <c r="E10" s="28">
        <v>1699</v>
      </c>
      <c r="F10" s="213">
        <v>1699</v>
      </c>
      <c r="G10" s="28">
        <f t="shared" ref="G10:G32" si="0">G9+F10</f>
        <v>2201</v>
      </c>
    </row>
    <row r="11" spans="1:7" x14ac:dyDescent="0.25">
      <c r="A11" s="60" t="s">
        <v>104</v>
      </c>
      <c r="B11" s="28"/>
      <c r="C11" s="28"/>
      <c r="D11" s="28"/>
      <c r="E11" s="28">
        <v>5531</v>
      </c>
      <c r="F11" s="213">
        <v>5531</v>
      </c>
      <c r="G11" s="28">
        <f t="shared" si="0"/>
        <v>7732</v>
      </c>
    </row>
    <row r="12" spans="1:7" x14ac:dyDescent="0.25">
      <c r="A12" s="60" t="s">
        <v>103</v>
      </c>
      <c r="B12" s="28"/>
      <c r="C12" s="28"/>
      <c r="D12" s="28"/>
      <c r="E12" s="28">
        <v>8492</v>
      </c>
      <c r="F12" s="213">
        <v>8492</v>
      </c>
      <c r="G12" s="28">
        <f t="shared" si="0"/>
        <v>16224</v>
      </c>
    </row>
    <row r="13" spans="1:7" x14ac:dyDescent="0.25">
      <c r="A13" s="60" t="s">
        <v>102</v>
      </c>
      <c r="B13" s="28"/>
      <c r="C13" s="28"/>
      <c r="D13" s="28"/>
      <c r="E13" s="28">
        <v>13931</v>
      </c>
      <c r="F13" s="213">
        <v>13931</v>
      </c>
      <c r="G13" s="28">
        <f t="shared" si="0"/>
        <v>30155</v>
      </c>
    </row>
    <row r="14" spans="1:7" x14ac:dyDescent="0.25">
      <c r="A14" s="60" t="s">
        <v>101</v>
      </c>
      <c r="B14" s="28"/>
      <c r="C14" s="28"/>
      <c r="D14" s="28"/>
      <c r="E14" s="28">
        <v>27393</v>
      </c>
      <c r="F14" s="213">
        <v>27393</v>
      </c>
      <c r="G14" s="28">
        <f t="shared" si="0"/>
        <v>57548</v>
      </c>
    </row>
    <row r="15" spans="1:7" x14ac:dyDescent="0.25">
      <c r="A15" s="60" t="s">
        <v>100</v>
      </c>
      <c r="B15" s="28"/>
      <c r="C15" s="28"/>
      <c r="D15" s="28">
        <v>812</v>
      </c>
      <c r="E15" s="28">
        <v>62895</v>
      </c>
      <c r="F15" s="213">
        <v>63707</v>
      </c>
      <c r="G15" s="28">
        <f t="shared" si="0"/>
        <v>121255</v>
      </c>
    </row>
    <row r="16" spans="1:7" x14ac:dyDescent="0.25">
      <c r="A16" s="60" t="s">
        <v>99</v>
      </c>
      <c r="B16" s="28"/>
      <c r="C16" s="28"/>
      <c r="D16" s="28">
        <v>3849</v>
      </c>
      <c r="E16" s="28">
        <v>107473</v>
      </c>
      <c r="F16" s="213">
        <v>111322</v>
      </c>
      <c r="G16" s="28">
        <f t="shared" si="0"/>
        <v>232577</v>
      </c>
    </row>
    <row r="17" spans="1:9" x14ac:dyDescent="0.25">
      <c r="A17" s="60" t="s">
        <v>98</v>
      </c>
      <c r="B17" s="28"/>
      <c r="C17" s="28"/>
      <c r="D17" s="28">
        <v>9319</v>
      </c>
      <c r="E17" s="28">
        <v>123621</v>
      </c>
      <c r="F17" s="213">
        <v>132940</v>
      </c>
      <c r="G17" s="28">
        <f t="shared" si="0"/>
        <v>365517</v>
      </c>
    </row>
    <row r="18" spans="1:9" x14ac:dyDescent="0.25">
      <c r="A18" s="60" t="s">
        <v>97</v>
      </c>
      <c r="B18" s="28"/>
      <c r="C18" s="28"/>
      <c r="D18" s="28">
        <v>9961</v>
      </c>
      <c r="E18" s="28">
        <v>153280</v>
      </c>
      <c r="F18" s="213">
        <v>163241</v>
      </c>
      <c r="G18" s="28">
        <f t="shared" si="0"/>
        <v>528758</v>
      </c>
    </row>
    <row r="19" spans="1:9" x14ac:dyDescent="0.25">
      <c r="A19" s="60" t="s">
        <v>96</v>
      </c>
      <c r="B19" s="28"/>
      <c r="C19" s="28">
        <v>54</v>
      </c>
      <c r="D19" s="28">
        <v>11077</v>
      </c>
      <c r="E19" s="28">
        <v>177751</v>
      </c>
      <c r="F19" s="213">
        <v>188828</v>
      </c>
      <c r="G19" s="28">
        <f t="shared" si="0"/>
        <v>717586</v>
      </c>
    </row>
    <row r="20" spans="1:9" ht="15.75" thickBot="1" x14ac:dyDescent="0.3">
      <c r="A20" s="60" t="s">
        <v>95</v>
      </c>
      <c r="B20" s="28"/>
      <c r="C20" s="28">
        <f>45+33</f>
        <v>78</v>
      </c>
      <c r="D20" s="28">
        <v>8131</v>
      </c>
      <c r="E20" s="28">
        <v>113372</v>
      </c>
      <c r="F20" s="213">
        <v>121548</v>
      </c>
      <c r="G20" s="28">
        <f t="shared" si="0"/>
        <v>839134</v>
      </c>
    </row>
    <row r="21" spans="1:9" x14ac:dyDescent="0.25">
      <c r="A21" s="60" t="s">
        <v>94</v>
      </c>
      <c r="B21" s="28">
        <v>17</v>
      </c>
      <c r="C21" s="28">
        <v>189</v>
      </c>
      <c r="D21" s="28">
        <v>4790</v>
      </c>
      <c r="E21" s="28">
        <v>105059</v>
      </c>
      <c r="F21" s="214">
        <v>109866</v>
      </c>
      <c r="G21" s="93">
        <f t="shared" si="0"/>
        <v>949000</v>
      </c>
      <c r="H21" s="92"/>
      <c r="I21" s="92"/>
    </row>
    <row r="22" spans="1:9" x14ac:dyDescent="0.25">
      <c r="A22" s="60" t="s">
        <v>93</v>
      </c>
      <c r="B22" s="28">
        <v>43</v>
      </c>
      <c r="C22" s="28">
        <v>426</v>
      </c>
      <c r="D22" s="28">
        <v>6077</v>
      </c>
      <c r="E22" s="28">
        <v>100659</v>
      </c>
      <c r="F22" s="214">
        <v>106779</v>
      </c>
      <c r="G22" s="94">
        <f t="shared" si="0"/>
        <v>1055779</v>
      </c>
      <c r="H22" s="92"/>
      <c r="I22" s="92"/>
    </row>
    <row r="23" spans="1:9" x14ac:dyDescent="0.25">
      <c r="A23" s="60" t="s">
        <v>92</v>
      </c>
      <c r="B23" s="28">
        <v>4101</v>
      </c>
      <c r="C23" s="28">
        <f>1110+1991</f>
        <v>3101</v>
      </c>
      <c r="D23" s="28">
        <v>12770</v>
      </c>
      <c r="E23" s="28">
        <v>115509</v>
      </c>
      <c r="F23" s="214">
        <v>133490</v>
      </c>
      <c r="G23" s="94">
        <f t="shared" si="0"/>
        <v>1189269</v>
      </c>
      <c r="H23" s="92"/>
      <c r="I23" s="92"/>
    </row>
    <row r="24" spans="1:9" x14ac:dyDescent="0.25">
      <c r="A24" s="60" t="s">
        <v>91</v>
      </c>
      <c r="B24" s="28">
        <v>5415</v>
      </c>
      <c r="C24" s="28">
        <f>2154+188</f>
        <v>2342</v>
      </c>
      <c r="D24" s="28">
        <v>16775</v>
      </c>
      <c r="E24" s="28">
        <v>105961</v>
      </c>
      <c r="F24" s="214">
        <v>130305</v>
      </c>
      <c r="G24" s="94">
        <f t="shared" si="0"/>
        <v>1319574</v>
      </c>
      <c r="H24" s="92"/>
      <c r="I24" s="92"/>
    </row>
    <row r="25" spans="1:9" x14ac:dyDescent="0.25">
      <c r="A25" s="60" t="s">
        <v>90</v>
      </c>
      <c r="B25" s="28">
        <v>3959</v>
      </c>
      <c r="C25" s="28">
        <f>403+919</f>
        <v>1322</v>
      </c>
      <c r="D25" s="28">
        <v>15714</v>
      </c>
      <c r="E25" s="28">
        <v>80960</v>
      </c>
      <c r="F25" s="214">
        <v>101036</v>
      </c>
      <c r="G25" s="94">
        <f t="shared" si="0"/>
        <v>1420610</v>
      </c>
      <c r="H25" s="92"/>
      <c r="I25" s="92"/>
    </row>
    <row r="26" spans="1:9" x14ac:dyDescent="0.25">
      <c r="A26" s="60" t="s">
        <v>89</v>
      </c>
      <c r="B26" s="28">
        <v>6531</v>
      </c>
      <c r="C26" s="28">
        <v>2836</v>
      </c>
      <c r="D26" s="28">
        <v>7338</v>
      </c>
      <c r="E26" s="28">
        <v>77933</v>
      </c>
      <c r="F26" s="214">
        <v>91802</v>
      </c>
      <c r="G26" s="94">
        <f t="shared" si="0"/>
        <v>1512412</v>
      </c>
      <c r="H26" s="92"/>
      <c r="I26" s="92"/>
    </row>
    <row r="27" spans="1:9" x14ac:dyDescent="0.25">
      <c r="A27" s="60" t="s">
        <v>88</v>
      </c>
      <c r="B27" s="28">
        <v>5866</v>
      </c>
      <c r="C27" s="28">
        <v>2001</v>
      </c>
      <c r="D27" s="28">
        <v>7177</v>
      </c>
      <c r="E27" s="28">
        <v>74770</v>
      </c>
      <c r="F27" s="214">
        <v>87813</v>
      </c>
      <c r="G27" s="94">
        <f t="shared" si="0"/>
        <v>1600225</v>
      </c>
      <c r="H27" s="92"/>
      <c r="I27" s="92"/>
    </row>
    <row r="28" spans="1:9" x14ac:dyDescent="0.25">
      <c r="A28" s="60" t="s">
        <v>87</v>
      </c>
      <c r="B28" s="28">
        <v>6371</v>
      </c>
      <c r="C28" s="28">
        <v>5313</v>
      </c>
      <c r="D28" s="28">
        <v>10467</v>
      </c>
      <c r="E28" s="28">
        <v>67057</v>
      </c>
      <c r="F28" s="214">
        <v>83895</v>
      </c>
      <c r="G28" s="94">
        <f t="shared" si="0"/>
        <v>1684120</v>
      </c>
      <c r="H28" s="92"/>
      <c r="I28" s="92"/>
    </row>
    <row r="29" spans="1:9" x14ac:dyDescent="0.25">
      <c r="A29" s="60" t="s">
        <v>86</v>
      </c>
      <c r="B29" s="28">
        <v>10688</v>
      </c>
      <c r="C29" s="28">
        <v>3677</v>
      </c>
      <c r="D29" s="28">
        <v>9736</v>
      </c>
      <c r="E29" s="28">
        <v>73101</v>
      </c>
      <c r="F29" s="214">
        <v>93525</v>
      </c>
      <c r="G29" s="94">
        <f t="shared" si="0"/>
        <v>1777645</v>
      </c>
      <c r="H29" s="92"/>
      <c r="I29" s="92"/>
    </row>
    <row r="30" spans="1:9" x14ac:dyDescent="0.25">
      <c r="A30" s="60" t="s">
        <v>85</v>
      </c>
      <c r="B30" s="28">
        <v>4541</v>
      </c>
      <c r="C30" s="28">
        <v>5954</v>
      </c>
      <c r="D30" s="28">
        <v>12083</v>
      </c>
      <c r="E30" s="28">
        <v>81585</v>
      </c>
      <c r="F30" s="214">
        <v>98209</v>
      </c>
      <c r="G30" s="94">
        <f t="shared" si="0"/>
        <v>1875854</v>
      </c>
      <c r="H30" s="92"/>
      <c r="I30" s="92"/>
    </row>
    <row r="31" spans="1:9" x14ac:dyDescent="0.25">
      <c r="A31" s="60" t="s">
        <v>84</v>
      </c>
      <c r="B31" s="28">
        <v>6270</v>
      </c>
      <c r="C31" s="28">
        <v>2656</v>
      </c>
      <c r="D31" s="28">
        <v>12997</v>
      </c>
      <c r="E31" s="28">
        <v>77815</v>
      </c>
      <c r="F31" s="214">
        <v>97082</v>
      </c>
      <c r="G31" s="94">
        <f t="shared" si="0"/>
        <v>1972936</v>
      </c>
      <c r="H31" s="92"/>
      <c r="I31" s="92"/>
    </row>
    <row r="32" spans="1:9" ht="15.75" thickBot="1" x14ac:dyDescent="0.3">
      <c r="A32" s="60" t="s">
        <v>83</v>
      </c>
      <c r="B32" s="28">
        <v>2505</v>
      </c>
      <c r="C32" s="28">
        <v>1385</v>
      </c>
      <c r="D32" s="28">
        <v>4277</v>
      </c>
      <c r="E32" s="28">
        <v>35976</v>
      </c>
      <c r="F32" s="213">
        <v>42758</v>
      </c>
      <c r="G32" s="95">
        <f t="shared" si="0"/>
        <v>2015694</v>
      </c>
    </row>
    <row r="33" spans="1:6" ht="48" customHeight="1" x14ac:dyDescent="0.25">
      <c r="A33" s="59" t="s">
        <v>82</v>
      </c>
      <c r="B33" s="213">
        <v>56307</v>
      </c>
      <c r="C33" s="213">
        <v>3712</v>
      </c>
      <c r="D33" s="213">
        <v>163350</v>
      </c>
      <c r="E33" s="213">
        <v>1792325</v>
      </c>
      <c r="F33" s="213">
        <v>2015694</v>
      </c>
    </row>
    <row r="35" spans="1:6" x14ac:dyDescent="0.25">
      <c r="F35" s="28"/>
    </row>
  </sheetData>
  <mergeCells count="1">
    <mergeCell ref="A5:F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3A37-A57F-49A4-A588-C1126AAE7006}">
  <sheetPr>
    <tabColor rgb="FF00B050"/>
  </sheetPr>
  <dimension ref="A1:F18"/>
  <sheetViews>
    <sheetView zoomScaleNormal="100" workbookViewId="0">
      <selection activeCell="A5" sqref="A1:XFD5"/>
    </sheetView>
  </sheetViews>
  <sheetFormatPr defaultColWidth="8.85546875" defaultRowHeight="15" x14ac:dyDescent="0.25"/>
  <cols>
    <col min="1" max="1" width="8.85546875" style="2"/>
    <col min="2" max="2" width="15.42578125" style="2" customWidth="1"/>
    <col min="3" max="3" width="16.42578125" style="2" customWidth="1"/>
    <col min="4" max="4" width="14.5703125" style="2" customWidth="1"/>
    <col min="5" max="5" width="10.85546875" style="2" customWidth="1"/>
    <col min="6" max="6" width="13.42578125" style="2" customWidth="1"/>
    <col min="7" max="16384" width="8.85546875" style="2"/>
  </cols>
  <sheetData>
    <row r="1" spans="1:6" s="186" customFormat="1" x14ac:dyDescent="0.25">
      <c r="A1" s="125" t="s">
        <v>187</v>
      </c>
      <c r="B1" s="186" t="s">
        <v>209</v>
      </c>
    </row>
    <row r="2" spans="1:6" s="186" customFormat="1" x14ac:dyDescent="0.25">
      <c r="A2" s="125" t="s">
        <v>188</v>
      </c>
      <c r="B2" s="1" t="s">
        <v>234</v>
      </c>
      <c r="C2" s="1"/>
      <c r="D2" s="172"/>
    </row>
    <row r="3" spans="1:6" s="186" customFormat="1" x14ac:dyDescent="0.25">
      <c r="A3" s="125" t="s">
        <v>189</v>
      </c>
      <c r="B3" s="186" t="s">
        <v>235</v>
      </c>
    </row>
    <row r="4" spans="1:6" s="186" customFormat="1" x14ac:dyDescent="0.25"/>
    <row r="5" spans="1:6" s="127" customFormat="1" ht="13.5" customHeight="1" x14ac:dyDescent="0.25">
      <c r="A5" s="126" t="s">
        <v>190</v>
      </c>
    </row>
    <row r="6" spans="1:6" x14ac:dyDescent="0.25">
      <c r="B6" s="62"/>
    </row>
    <row r="7" spans="1:6" s="217" customFormat="1" ht="75.75" thickBot="1" x14ac:dyDescent="0.3">
      <c r="B7" s="216" t="s">
        <v>11</v>
      </c>
      <c r="C7" s="215" t="s">
        <v>114</v>
      </c>
      <c r="D7" s="215" t="s">
        <v>115</v>
      </c>
      <c r="E7" s="215" t="s">
        <v>116</v>
      </c>
      <c r="F7" s="215" t="s">
        <v>117</v>
      </c>
    </row>
    <row r="8" spans="1:6" x14ac:dyDescent="0.25">
      <c r="B8" s="63">
        <v>2010</v>
      </c>
      <c r="C8" s="64">
        <v>6210</v>
      </c>
      <c r="D8" s="65">
        <v>12612</v>
      </c>
      <c r="E8" s="66">
        <v>1225</v>
      </c>
      <c r="F8" s="65">
        <v>2108</v>
      </c>
    </row>
    <row r="9" spans="1:6" x14ac:dyDescent="0.25">
      <c r="B9" s="63">
        <v>2011</v>
      </c>
      <c r="C9" s="64">
        <v>7514</v>
      </c>
      <c r="D9" s="67">
        <v>16484</v>
      </c>
      <c r="E9" s="66">
        <v>1476</v>
      </c>
      <c r="F9" s="67">
        <v>2640</v>
      </c>
    </row>
    <row r="10" spans="1:6" x14ac:dyDescent="0.25">
      <c r="B10" s="63">
        <v>2012</v>
      </c>
      <c r="C10" s="64">
        <v>8268</v>
      </c>
      <c r="D10" s="67">
        <v>20407</v>
      </c>
      <c r="E10" s="66">
        <v>1540</v>
      </c>
      <c r="F10" s="67">
        <v>3123</v>
      </c>
    </row>
    <row r="11" spans="1:6" x14ac:dyDescent="0.25">
      <c r="B11" s="63">
        <v>2013</v>
      </c>
      <c r="C11" s="64">
        <v>6249</v>
      </c>
      <c r="D11" s="67">
        <v>22984</v>
      </c>
      <c r="E11" s="66">
        <v>1260</v>
      </c>
      <c r="F11" s="67">
        <v>3441</v>
      </c>
    </row>
    <row r="12" spans="1:6" x14ac:dyDescent="0.25">
      <c r="B12" s="63">
        <v>2014</v>
      </c>
      <c r="C12" s="64">
        <v>6628</v>
      </c>
      <c r="D12" s="67">
        <v>25340</v>
      </c>
      <c r="E12" s="66">
        <v>1333</v>
      </c>
      <c r="F12" s="67">
        <v>3736</v>
      </c>
    </row>
    <row r="13" spans="1:6" x14ac:dyDescent="0.25">
      <c r="B13" s="63">
        <v>2015</v>
      </c>
      <c r="C13" s="64">
        <v>7389</v>
      </c>
      <c r="D13" s="67">
        <v>27570</v>
      </c>
      <c r="E13" s="66">
        <v>1613</v>
      </c>
      <c r="F13" s="67">
        <v>4048</v>
      </c>
    </row>
    <row r="14" spans="1:6" x14ac:dyDescent="0.25">
      <c r="B14" s="63">
        <v>2016</v>
      </c>
      <c r="C14" s="64">
        <v>7508</v>
      </c>
      <c r="D14" s="67">
        <v>29554</v>
      </c>
      <c r="E14" s="66">
        <v>1655</v>
      </c>
      <c r="F14" s="67">
        <v>4325</v>
      </c>
    </row>
    <row r="15" spans="1:6" x14ac:dyDescent="0.25">
      <c r="B15" s="63">
        <v>2017</v>
      </c>
      <c r="C15" s="64">
        <v>9554</v>
      </c>
      <c r="D15" s="67">
        <v>32639</v>
      </c>
      <c r="E15" s="68">
        <v>1855</v>
      </c>
      <c r="F15" s="69">
        <v>4714</v>
      </c>
    </row>
    <row r="16" spans="1:6" ht="15.75" thickBot="1" x14ac:dyDescent="0.3">
      <c r="B16" s="63" t="s">
        <v>118</v>
      </c>
      <c r="C16" s="64">
        <v>8450</v>
      </c>
      <c r="D16" s="70">
        <v>34791</v>
      </c>
      <c r="E16" s="68">
        <v>1991</v>
      </c>
      <c r="F16" s="71">
        <v>5076</v>
      </c>
    </row>
    <row r="17" spans="2:2" x14ac:dyDescent="0.25">
      <c r="B17" s="72" t="s">
        <v>119</v>
      </c>
    </row>
    <row r="18" spans="2:2" x14ac:dyDescent="0.25">
      <c r="B18" s="2" t="s">
        <v>119</v>
      </c>
    </row>
  </sheetData>
  <hyperlinks>
    <hyperlink ref="B2" r:id="rId1" xr:uid="{E686C9D4-EDD8-4349-A6B9-AC0D8268FEE3}"/>
  </hyperlinks>
  <pageMargins left="0.7" right="0.7" top="0.75" bottom="0.75" header="0.3" footer="0.3"/>
  <pageSetup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DC78-7598-4C91-B6E5-AD1ABB8F42C9}">
  <sheetPr>
    <tabColor rgb="FF00B050"/>
  </sheetPr>
  <dimension ref="A1:D26"/>
  <sheetViews>
    <sheetView zoomScaleNormal="100" workbookViewId="0">
      <selection activeCell="A3" sqref="A1:XFD3"/>
    </sheetView>
  </sheetViews>
  <sheetFormatPr defaultColWidth="8.85546875" defaultRowHeight="15" x14ac:dyDescent="0.25"/>
  <cols>
    <col min="1" max="1" width="18.42578125" style="2" bestFit="1" customWidth="1"/>
    <col min="2" max="2" width="29.28515625" style="2" customWidth="1"/>
    <col min="3" max="3" width="26.85546875" style="2" bestFit="1" customWidth="1"/>
    <col min="4" max="4" width="16.28515625" style="2" customWidth="1"/>
    <col min="5" max="14" width="10.7109375" style="2" customWidth="1"/>
    <col min="15" max="16384" width="8.85546875" style="2"/>
  </cols>
  <sheetData>
    <row r="1" spans="1:4" s="186" customFormat="1" x14ac:dyDescent="0.25">
      <c r="A1" s="125" t="s">
        <v>187</v>
      </c>
      <c r="B1" s="186" t="s">
        <v>236</v>
      </c>
    </row>
    <row r="2" spans="1:4" s="186" customFormat="1" x14ac:dyDescent="0.25"/>
    <row r="3" spans="1:4" s="127" customFormat="1" ht="13.5" customHeight="1" x14ac:dyDescent="0.25">
      <c r="A3" s="126" t="s">
        <v>190</v>
      </c>
    </row>
    <row r="5" spans="1:4" s="228" customFormat="1" x14ac:dyDescent="0.25">
      <c r="A5" s="228" t="s">
        <v>120</v>
      </c>
      <c r="B5" s="228" t="s">
        <v>120</v>
      </c>
    </row>
    <row r="6" spans="1:4" s="228" customFormat="1" ht="36" x14ac:dyDescent="0.25">
      <c r="A6" s="228" t="s">
        <v>121</v>
      </c>
      <c r="B6" s="228" t="s">
        <v>122</v>
      </c>
      <c r="C6" s="228" t="s">
        <v>123</v>
      </c>
      <c r="D6" s="229" t="s">
        <v>124</v>
      </c>
    </row>
    <row r="7" spans="1:4" s="218" customFormat="1" ht="15.75" x14ac:dyDescent="0.25">
      <c r="A7" s="219">
        <v>2</v>
      </c>
      <c r="B7" s="219">
        <v>677600</v>
      </c>
      <c r="C7" s="220">
        <v>0.67759999999999998</v>
      </c>
      <c r="D7" s="221">
        <v>36526</v>
      </c>
    </row>
    <row r="8" spans="1:4" s="218" customFormat="1" ht="15.75" x14ac:dyDescent="0.25">
      <c r="A8" s="219">
        <v>8</v>
      </c>
      <c r="B8" s="219">
        <v>2016765</v>
      </c>
      <c r="C8" s="220">
        <v>2.0167649999999999</v>
      </c>
      <c r="D8" s="221">
        <v>36892</v>
      </c>
    </row>
    <row r="9" spans="1:4" s="218" customFormat="1" ht="15.75" x14ac:dyDescent="0.25">
      <c r="A9" s="219">
        <v>28</v>
      </c>
      <c r="B9" s="219">
        <v>4222461</v>
      </c>
      <c r="C9" s="220">
        <v>4.222461</v>
      </c>
      <c r="D9" s="221">
        <v>37257</v>
      </c>
    </row>
    <row r="10" spans="1:4" s="218" customFormat="1" ht="15.75" x14ac:dyDescent="0.25">
      <c r="A10" s="219">
        <v>72</v>
      </c>
      <c r="B10" s="219">
        <v>11520762</v>
      </c>
      <c r="C10" s="220">
        <v>11.520762</v>
      </c>
      <c r="D10" s="221">
        <v>37622</v>
      </c>
    </row>
    <row r="11" spans="1:4" s="218" customFormat="1" ht="15.75" x14ac:dyDescent="0.25">
      <c r="A11" s="219">
        <v>183</v>
      </c>
      <c r="B11" s="219">
        <v>24756492</v>
      </c>
      <c r="C11" s="220">
        <v>24.756492000000001</v>
      </c>
      <c r="D11" s="221">
        <v>37987</v>
      </c>
    </row>
    <row r="12" spans="1:4" s="218" customFormat="1" ht="15.75" x14ac:dyDescent="0.25">
      <c r="A12" s="219">
        <v>363</v>
      </c>
      <c r="B12" s="219">
        <v>48085292</v>
      </c>
      <c r="C12" s="220">
        <v>48.085292000000003</v>
      </c>
      <c r="D12" s="221">
        <v>38353</v>
      </c>
    </row>
    <row r="13" spans="1:4" s="218" customFormat="1" ht="15.75" x14ac:dyDescent="0.25">
      <c r="A13" s="219">
        <v>660</v>
      </c>
      <c r="B13" s="219">
        <v>82374799</v>
      </c>
      <c r="C13" s="220">
        <v>82.374798999999996</v>
      </c>
      <c r="D13" s="221">
        <v>38718</v>
      </c>
    </row>
    <row r="14" spans="1:4" s="218" customFormat="1" ht="15.75" x14ac:dyDescent="0.25">
      <c r="A14" s="219">
        <v>1176</v>
      </c>
      <c r="B14" s="219">
        <v>139986571</v>
      </c>
      <c r="C14" s="220">
        <v>139.986571</v>
      </c>
      <c r="D14" s="221">
        <v>39083</v>
      </c>
    </row>
    <row r="15" spans="1:4" s="218" customFormat="1" ht="15.75" x14ac:dyDescent="0.25">
      <c r="A15" s="219">
        <v>2101</v>
      </c>
      <c r="B15" s="219">
        <v>248888548</v>
      </c>
      <c r="C15" s="220">
        <v>248.88854799999999</v>
      </c>
      <c r="D15" s="221">
        <v>39448</v>
      </c>
    </row>
    <row r="16" spans="1:4" s="218" customFormat="1" ht="16.5" thickBot="1" x14ac:dyDescent="0.3">
      <c r="A16" s="219">
        <v>4286</v>
      </c>
      <c r="B16" s="219">
        <v>579618020</v>
      </c>
      <c r="C16" s="220">
        <v>579.61802</v>
      </c>
      <c r="D16" s="221">
        <v>39814</v>
      </c>
    </row>
    <row r="17" spans="1:4" s="218" customFormat="1" ht="15.75" x14ac:dyDescent="0.25">
      <c r="A17" s="222">
        <v>7203</v>
      </c>
      <c r="B17" s="219">
        <v>1038850279</v>
      </c>
      <c r="C17" s="223">
        <v>1038.850279</v>
      </c>
      <c r="D17" s="221">
        <v>40179</v>
      </c>
    </row>
    <row r="18" spans="1:4" s="218" customFormat="1" ht="15.75" x14ac:dyDescent="0.25">
      <c r="A18" s="224">
        <v>10508</v>
      </c>
      <c r="B18" s="219">
        <v>1498942597</v>
      </c>
      <c r="C18" s="225">
        <v>1498.942597</v>
      </c>
      <c r="D18" s="221">
        <v>40544</v>
      </c>
    </row>
    <row r="19" spans="1:4" s="218" customFormat="1" ht="15.75" x14ac:dyDescent="0.25">
      <c r="A19" s="224">
        <v>14146</v>
      </c>
      <c r="B19" s="219">
        <v>1890449457</v>
      </c>
      <c r="C19" s="225">
        <v>1890.4494569999999</v>
      </c>
      <c r="D19" s="221">
        <v>40909</v>
      </c>
    </row>
    <row r="20" spans="1:4" s="218" customFormat="1" ht="15.75" x14ac:dyDescent="0.25">
      <c r="A20" s="224">
        <v>17897</v>
      </c>
      <c r="B20" s="219">
        <v>2311693929</v>
      </c>
      <c r="C20" s="225">
        <v>2311.693929</v>
      </c>
      <c r="D20" s="221">
        <v>41275</v>
      </c>
    </row>
    <row r="21" spans="1:4" s="218" customFormat="1" ht="15.75" x14ac:dyDescent="0.25">
      <c r="A21" s="224">
        <v>21361</v>
      </c>
      <c r="B21" s="219">
        <v>2748322794</v>
      </c>
      <c r="C21" s="225">
        <v>2748.3227940000002</v>
      </c>
      <c r="D21" s="221">
        <v>41640</v>
      </c>
    </row>
    <row r="22" spans="1:4" s="218" customFormat="1" ht="15.75" x14ac:dyDescent="0.25">
      <c r="A22" s="224">
        <v>24629</v>
      </c>
      <c r="B22" s="219">
        <v>3211951850</v>
      </c>
      <c r="C22" s="225">
        <v>3211.9518499999999</v>
      </c>
      <c r="D22" s="221">
        <v>42005</v>
      </c>
    </row>
    <row r="23" spans="1:4" s="218" customFormat="1" ht="15.75" x14ac:dyDescent="0.25">
      <c r="A23" s="224">
        <v>28060</v>
      </c>
      <c r="B23" s="219">
        <v>3699313619</v>
      </c>
      <c r="C23" s="225">
        <v>3699.313619</v>
      </c>
      <c r="D23" s="221">
        <v>42370</v>
      </c>
    </row>
    <row r="24" spans="1:4" s="218" customFormat="1" ht="15.75" x14ac:dyDescent="0.25">
      <c r="A24" s="224">
        <v>30845</v>
      </c>
      <c r="B24" s="219">
        <v>4205709340</v>
      </c>
      <c r="C24" s="225">
        <v>4205.7093400000003</v>
      </c>
      <c r="D24" s="221">
        <v>42736</v>
      </c>
    </row>
    <row r="25" spans="1:4" s="218" customFormat="1" ht="15.75" x14ac:dyDescent="0.25">
      <c r="A25" s="224">
        <v>33656</v>
      </c>
      <c r="B25" s="219">
        <v>4740958391</v>
      </c>
      <c r="C25" s="225">
        <v>4740.9583910000001</v>
      </c>
      <c r="D25" s="221">
        <v>43101</v>
      </c>
    </row>
    <row r="26" spans="1:4" s="218" customFormat="1" ht="16.5" thickBot="1" x14ac:dyDescent="0.3">
      <c r="A26" s="226">
        <v>35258</v>
      </c>
      <c r="B26" s="219">
        <v>5088681973.7299995</v>
      </c>
      <c r="C26" s="227">
        <v>5088.6819737299993</v>
      </c>
      <c r="D26" s="221">
        <v>43466</v>
      </c>
    </row>
  </sheetData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3B155-0623-461C-B91C-AA54DDF59780}">
  <sheetPr>
    <tabColor rgb="FF00B050"/>
  </sheetPr>
  <dimension ref="A1:E47"/>
  <sheetViews>
    <sheetView topLeftCell="A5" zoomScaleNormal="100" workbookViewId="0">
      <selection activeCell="F5" sqref="F5"/>
    </sheetView>
  </sheetViews>
  <sheetFormatPr defaultColWidth="8.85546875" defaultRowHeight="15" x14ac:dyDescent="0.25"/>
  <cols>
    <col min="1" max="1" width="13.28515625" style="81" customWidth="1"/>
    <col min="2" max="2" width="15.5703125" style="81" customWidth="1"/>
    <col min="3" max="3" width="15.5703125" style="97" customWidth="1"/>
    <col min="4" max="4" width="15.5703125" style="81" customWidth="1"/>
    <col min="5" max="16384" width="8.85546875" style="81"/>
  </cols>
  <sheetData>
    <row r="1" spans="1:5" s="186" customFormat="1" x14ac:dyDescent="0.25">
      <c r="A1" s="125" t="s">
        <v>187</v>
      </c>
      <c r="B1" s="186" t="s">
        <v>237</v>
      </c>
    </row>
    <row r="2" spans="1:5" s="186" customFormat="1" x14ac:dyDescent="0.25"/>
    <row r="3" spans="1:5" s="127" customFormat="1" ht="13.5" customHeight="1" x14ac:dyDescent="0.25">
      <c r="A3" s="126" t="s">
        <v>190</v>
      </c>
    </row>
    <row r="5" spans="1:5" x14ac:dyDescent="0.25">
      <c r="A5" s="32"/>
      <c r="B5" s="32" t="s">
        <v>137</v>
      </c>
      <c r="C5" s="32"/>
      <c r="D5" s="32"/>
    </row>
    <row r="6" spans="1:5" ht="15.75" thickBot="1" x14ac:dyDescent="0.3">
      <c r="A6" s="32" t="s">
        <v>11</v>
      </c>
      <c r="B6" s="32" t="s">
        <v>138</v>
      </c>
      <c r="C6" s="32"/>
      <c r="D6" s="32" t="s">
        <v>139</v>
      </c>
    </row>
    <row r="7" spans="1:5" x14ac:dyDescent="0.25">
      <c r="A7" s="81">
        <v>1980</v>
      </c>
      <c r="B7" s="20">
        <v>100</v>
      </c>
      <c r="D7" s="20">
        <v>100</v>
      </c>
      <c r="E7" s="81" t="s">
        <v>160</v>
      </c>
    </row>
    <row r="8" spans="1:5" x14ac:dyDescent="0.25">
      <c r="A8" s="81">
        <v>1981</v>
      </c>
      <c r="B8" s="19">
        <v>100</v>
      </c>
      <c r="D8" s="19">
        <v>100</v>
      </c>
      <c r="E8" s="97" t="s">
        <v>150</v>
      </c>
    </row>
    <row r="9" spans="1:5" x14ac:dyDescent="0.25">
      <c r="A9" s="81">
        <v>1982</v>
      </c>
      <c r="B9" s="19">
        <v>100</v>
      </c>
      <c r="D9" s="19">
        <v>100</v>
      </c>
    </row>
    <row r="10" spans="1:5" x14ac:dyDescent="0.25">
      <c r="A10" s="81">
        <v>1983</v>
      </c>
      <c r="B10" s="19">
        <v>100</v>
      </c>
      <c r="D10" s="19">
        <v>100</v>
      </c>
    </row>
    <row r="11" spans="1:5" x14ac:dyDescent="0.25">
      <c r="A11" s="81">
        <v>1984</v>
      </c>
      <c r="B11" s="19">
        <v>100</v>
      </c>
      <c r="D11" s="19">
        <v>100</v>
      </c>
    </row>
    <row r="12" spans="1:5" x14ac:dyDescent="0.25">
      <c r="A12" s="81">
        <v>1985</v>
      </c>
      <c r="B12" s="19">
        <v>100</v>
      </c>
      <c r="D12" s="19">
        <v>100</v>
      </c>
    </row>
    <row r="13" spans="1:5" x14ac:dyDescent="0.25">
      <c r="A13" s="81">
        <v>1986</v>
      </c>
      <c r="B13" s="19">
        <v>90</v>
      </c>
      <c r="D13" s="19">
        <v>100</v>
      </c>
      <c r="E13" s="97" t="s">
        <v>151</v>
      </c>
    </row>
    <row r="14" spans="1:5" x14ac:dyDescent="0.25">
      <c r="A14" s="81">
        <v>1987</v>
      </c>
      <c r="B14" s="19">
        <v>90</v>
      </c>
      <c r="D14" s="19">
        <v>100</v>
      </c>
    </row>
    <row r="15" spans="1:5" x14ac:dyDescent="0.25">
      <c r="A15" s="81">
        <v>1988</v>
      </c>
      <c r="B15" s="19">
        <v>90</v>
      </c>
      <c r="D15" s="19">
        <v>100</v>
      </c>
    </row>
    <row r="16" spans="1:5" x14ac:dyDescent="0.25">
      <c r="A16" s="81">
        <v>1989</v>
      </c>
      <c r="B16" s="19">
        <v>90</v>
      </c>
      <c r="D16" s="98">
        <v>86</v>
      </c>
      <c r="E16" s="81" t="s">
        <v>161</v>
      </c>
    </row>
    <row r="17" spans="1:5" x14ac:dyDescent="0.25">
      <c r="A17" s="81">
        <v>1990</v>
      </c>
      <c r="B17" s="19">
        <v>90</v>
      </c>
      <c r="D17" s="98">
        <v>86</v>
      </c>
    </row>
    <row r="18" spans="1:5" x14ac:dyDescent="0.25">
      <c r="A18" s="81">
        <v>1991</v>
      </c>
      <c r="B18" s="19">
        <v>90</v>
      </c>
      <c r="D18" s="98">
        <v>86</v>
      </c>
    </row>
    <row r="19" spans="1:5" x14ac:dyDescent="0.25">
      <c r="A19" s="81">
        <v>1992</v>
      </c>
      <c r="B19" s="19">
        <v>88.2</v>
      </c>
      <c r="D19" s="98">
        <v>86</v>
      </c>
      <c r="E19" s="97" t="s">
        <v>152</v>
      </c>
    </row>
    <row r="20" spans="1:5" x14ac:dyDescent="0.25">
      <c r="A20" s="81">
        <v>1993</v>
      </c>
      <c r="B20" s="19">
        <v>88.2</v>
      </c>
      <c r="D20" s="98">
        <v>86</v>
      </c>
      <c r="E20" s="97"/>
    </row>
    <row r="21" spans="1:5" x14ac:dyDescent="0.25">
      <c r="A21" s="81">
        <v>1994</v>
      </c>
      <c r="B21" s="98">
        <v>88.2</v>
      </c>
      <c r="D21" s="98">
        <v>86</v>
      </c>
      <c r="E21" s="83"/>
    </row>
    <row r="22" spans="1:5" x14ac:dyDescent="0.25">
      <c r="A22" s="81">
        <v>1995</v>
      </c>
      <c r="B22" s="98">
        <v>86.4</v>
      </c>
      <c r="D22" s="98">
        <v>86</v>
      </c>
      <c r="E22" s="83" t="s">
        <v>153</v>
      </c>
    </row>
    <row r="23" spans="1:5" x14ac:dyDescent="0.25">
      <c r="A23" s="81">
        <v>1996</v>
      </c>
      <c r="B23" s="98">
        <v>86.4</v>
      </c>
      <c r="D23" s="98">
        <v>86</v>
      </c>
      <c r="E23" s="83"/>
    </row>
    <row r="24" spans="1:5" x14ac:dyDescent="0.25">
      <c r="A24" s="81">
        <v>1997</v>
      </c>
      <c r="B24" s="98">
        <v>86.4</v>
      </c>
      <c r="D24" s="98">
        <v>86</v>
      </c>
      <c r="E24" s="83"/>
    </row>
    <row r="25" spans="1:5" x14ac:dyDescent="0.25">
      <c r="A25" s="81">
        <v>1998</v>
      </c>
      <c r="B25" s="98">
        <v>85.57</v>
      </c>
      <c r="D25" s="98">
        <v>86</v>
      </c>
      <c r="E25" s="83" t="s">
        <v>154</v>
      </c>
    </row>
    <row r="26" spans="1:5" x14ac:dyDescent="0.25">
      <c r="A26" s="81">
        <v>1999</v>
      </c>
      <c r="B26" s="98">
        <v>85.57</v>
      </c>
      <c r="C26" s="83"/>
      <c r="D26" s="98">
        <v>82</v>
      </c>
      <c r="E26" s="81" t="s">
        <v>162</v>
      </c>
    </row>
    <row r="27" spans="1:5" x14ac:dyDescent="0.25">
      <c r="A27" s="81">
        <v>2000</v>
      </c>
      <c r="B27" s="98">
        <v>85.57</v>
      </c>
      <c r="C27" s="83"/>
      <c r="D27" s="98">
        <v>82</v>
      </c>
    </row>
    <row r="28" spans="1:5" x14ac:dyDescent="0.25">
      <c r="A28" s="81">
        <v>2001</v>
      </c>
      <c r="B28" s="98">
        <v>85.57</v>
      </c>
      <c r="C28" s="83"/>
      <c r="D28" s="98">
        <v>82</v>
      </c>
    </row>
    <row r="29" spans="1:5" x14ac:dyDescent="0.25">
      <c r="A29" s="81">
        <v>2002</v>
      </c>
      <c r="B29" s="98">
        <v>85.57</v>
      </c>
      <c r="C29" s="83"/>
      <c r="D29" s="98">
        <v>82</v>
      </c>
    </row>
    <row r="30" spans="1:5" x14ac:dyDescent="0.25">
      <c r="A30" s="81">
        <v>2003</v>
      </c>
      <c r="B30" s="98">
        <v>85.57</v>
      </c>
      <c r="C30" s="83"/>
      <c r="D30" s="98">
        <v>82</v>
      </c>
    </row>
    <row r="31" spans="1:5" x14ac:dyDescent="0.25">
      <c r="A31" s="81">
        <v>2004</v>
      </c>
      <c r="B31" s="98">
        <v>85.57</v>
      </c>
      <c r="C31" s="83"/>
      <c r="D31" s="98">
        <v>72.3</v>
      </c>
      <c r="E31" s="81" t="s">
        <v>163</v>
      </c>
    </row>
    <row r="32" spans="1:5" x14ac:dyDescent="0.25">
      <c r="A32" s="81">
        <v>2005</v>
      </c>
      <c r="B32" s="98">
        <v>85.57</v>
      </c>
      <c r="C32" s="83"/>
      <c r="D32" s="98">
        <v>72.3</v>
      </c>
    </row>
    <row r="33" spans="1:5" x14ac:dyDescent="0.25">
      <c r="A33" s="81">
        <v>2006</v>
      </c>
      <c r="B33" s="98">
        <v>84.7</v>
      </c>
      <c r="D33" s="98">
        <v>72.3</v>
      </c>
      <c r="E33" s="83" t="s">
        <v>158</v>
      </c>
    </row>
    <row r="34" spans="1:5" x14ac:dyDescent="0.25">
      <c r="A34" s="81">
        <v>2007</v>
      </c>
      <c r="B34" s="98">
        <v>84.7</v>
      </c>
      <c r="C34" s="83"/>
      <c r="D34" s="98">
        <v>69</v>
      </c>
      <c r="E34" s="81" t="s">
        <v>164</v>
      </c>
    </row>
    <row r="35" spans="1:5" x14ac:dyDescent="0.25">
      <c r="A35" s="81">
        <v>2008</v>
      </c>
      <c r="B35" s="98">
        <v>84.7</v>
      </c>
      <c r="C35" s="83"/>
      <c r="D35" s="98">
        <v>69</v>
      </c>
    </row>
    <row r="36" spans="1:5" x14ac:dyDescent="0.25">
      <c r="A36" s="81">
        <v>2009</v>
      </c>
      <c r="B36" s="98">
        <v>75.842483660130725</v>
      </c>
      <c r="D36" s="98">
        <v>69</v>
      </c>
      <c r="E36" s="83" t="s">
        <v>157</v>
      </c>
    </row>
    <row r="37" spans="1:5" x14ac:dyDescent="0.25">
      <c r="A37" s="81">
        <v>2010</v>
      </c>
      <c r="B37" s="98">
        <v>75.842483660130725</v>
      </c>
      <c r="C37" s="83"/>
      <c r="D37" s="98">
        <v>56.442000000000007</v>
      </c>
      <c r="E37" s="81" t="s">
        <v>165</v>
      </c>
    </row>
    <row r="38" spans="1:5" x14ac:dyDescent="0.25">
      <c r="A38" s="81">
        <v>2011</v>
      </c>
      <c r="B38" s="98">
        <v>75.842483660130725</v>
      </c>
      <c r="C38" s="83"/>
      <c r="D38" s="98">
        <v>56.442000000000007</v>
      </c>
    </row>
    <row r="39" spans="1:5" x14ac:dyDescent="0.25">
      <c r="A39" s="81">
        <v>2012</v>
      </c>
      <c r="B39" s="98">
        <v>57.573856209150328</v>
      </c>
      <c r="D39" s="98">
        <v>56.442000000000007</v>
      </c>
      <c r="E39" s="83" t="s">
        <v>155</v>
      </c>
    </row>
    <row r="40" spans="1:5" x14ac:dyDescent="0.25">
      <c r="A40" s="81">
        <v>2013</v>
      </c>
      <c r="B40" s="98">
        <v>57.573856209150328</v>
      </c>
      <c r="C40" s="83"/>
      <c r="D40" s="98">
        <v>51.644430000000007</v>
      </c>
      <c r="E40" s="81" t="s">
        <v>166</v>
      </c>
    </row>
    <row r="41" spans="1:5" x14ac:dyDescent="0.25">
      <c r="A41" s="81">
        <v>2014</v>
      </c>
      <c r="B41" s="98">
        <v>57.573856209150328</v>
      </c>
      <c r="C41" s="83"/>
      <c r="D41" s="98">
        <v>51.644430000000007</v>
      </c>
    </row>
    <row r="42" spans="1:5" x14ac:dyDescent="0.25">
      <c r="A42" s="81">
        <v>2015</v>
      </c>
      <c r="B42" s="98">
        <v>57.072963660130718</v>
      </c>
      <c r="D42" s="98">
        <v>51.644430000000007</v>
      </c>
      <c r="E42" s="83" t="s">
        <v>156</v>
      </c>
    </row>
    <row r="43" spans="1:5" x14ac:dyDescent="0.25">
      <c r="A43" s="81">
        <v>2016</v>
      </c>
      <c r="B43" s="98">
        <v>57.072963660130718</v>
      </c>
      <c r="C43" s="83"/>
      <c r="D43" s="98">
        <v>47.564520030000011</v>
      </c>
      <c r="E43" s="81" t="s">
        <v>167</v>
      </c>
    </row>
    <row r="44" spans="1:5" x14ac:dyDescent="0.25">
      <c r="A44" s="81">
        <v>2017</v>
      </c>
      <c r="B44" s="98">
        <v>57.072963660130718</v>
      </c>
      <c r="C44" s="83"/>
      <c r="D44" s="98">
        <v>47.564520030000011</v>
      </c>
    </row>
    <row r="45" spans="1:5" ht="15.75" thickBot="1" x14ac:dyDescent="0.3">
      <c r="A45" s="81">
        <v>2018</v>
      </c>
      <c r="B45" s="99">
        <v>55.982870054222218</v>
      </c>
      <c r="D45" s="99">
        <v>47.564520030000011</v>
      </c>
      <c r="E45" s="83" t="s">
        <v>159</v>
      </c>
    </row>
    <row r="47" spans="1:5" x14ac:dyDescent="0.25">
      <c r="A47" s="81" t="s">
        <v>140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AD40-66F3-43DF-8E8A-1A29E91F3061}">
  <sheetPr>
    <tabColor rgb="FF00B050"/>
  </sheetPr>
  <dimension ref="A1:E14"/>
  <sheetViews>
    <sheetView zoomScaleNormal="100" workbookViewId="0">
      <selection activeCell="D41" sqref="D41"/>
    </sheetView>
  </sheetViews>
  <sheetFormatPr defaultColWidth="8.85546875" defaultRowHeight="15" x14ac:dyDescent="0.25"/>
  <cols>
    <col min="1" max="1" width="15.7109375" style="186" customWidth="1"/>
    <col min="2" max="3" width="12.7109375" style="186" customWidth="1"/>
    <col min="4" max="4" width="15.7109375" style="186" customWidth="1"/>
    <col min="5" max="16384" width="8.85546875" style="186"/>
  </cols>
  <sheetData>
    <row r="1" spans="1:5" x14ac:dyDescent="0.25">
      <c r="A1" s="125" t="s">
        <v>187</v>
      </c>
      <c r="B1" s="186" t="s">
        <v>238</v>
      </c>
    </row>
    <row r="2" spans="1:5" x14ac:dyDescent="0.25">
      <c r="A2" s="125" t="s">
        <v>188</v>
      </c>
      <c r="B2" s="1" t="s">
        <v>239</v>
      </c>
      <c r="C2" s="1"/>
      <c r="D2" s="172"/>
    </row>
    <row r="3" spans="1:5" x14ac:dyDescent="0.25">
      <c r="A3" s="125" t="s">
        <v>189</v>
      </c>
      <c r="B3" s="186" t="s">
        <v>240</v>
      </c>
    </row>
    <row r="5" spans="1:5" s="127" customFormat="1" ht="13.5" customHeight="1" x14ac:dyDescent="0.25">
      <c r="A5" s="126" t="s">
        <v>190</v>
      </c>
    </row>
    <row r="7" spans="1:5" x14ac:dyDescent="0.25">
      <c r="A7" s="32" t="s">
        <v>130</v>
      </c>
    </row>
    <row r="8" spans="1:5" x14ac:dyDescent="0.25">
      <c r="A8" s="75"/>
      <c r="B8" s="247" t="s">
        <v>131</v>
      </c>
      <c r="C8" s="247"/>
      <c r="D8" s="247"/>
    </row>
    <row r="9" spans="1:5" s="139" customFormat="1" ht="30.75" thickBot="1" x14ac:dyDescent="0.3">
      <c r="A9" s="230" t="s">
        <v>11</v>
      </c>
      <c r="B9" s="231" t="s">
        <v>132</v>
      </c>
      <c r="C9" s="231" t="s">
        <v>133</v>
      </c>
      <c r="D9" s="231" t="s">
        <v>134</v>
      </c>
    </row>
    <row r="10" spans="1:5" x14ac:dyDescent="0.25">
      <c r="A10" s="186">
        <v>2017</v>
      </c>
      <c r="B10" s="77">
        <v>5256</v>
      </c>
      <c r="C10" s="78">
        <v>7234</v>
      </c>
      <c r="D10" s="5">
        <f>B10+C10</f>
        <v>12490</v>
      </c>
    </row>
    <row r="11" spans="1:5" ht="15.75" thickBot="1" x14ac:dyDescent="0.3">
      <c r="A11" s="186">
        <v>2018</v>
      </c>
      <c r="B11" s="79">
        <v>6097</v>
      </c>
      <c r="C11" s="80">
        <v>12645</v>
      </c>
      <c r="D11" s="5">
        <f>B11+C11</f>
        <v>18742</v>
      </c>
      <c r="E11" s="36"/>
    </row>
    <row r="13" spans="1:5" x14ac:dyDescent="0.25">
      <c r="A13" s="186" t="s">
        <v>135</v>
      </c>
    </row>
    <row r="14" spans="1:5" x14ac:dyDescent="0.25">
      <c r="A14" s="186" t="s">
        <v>136</v>
      </c>
    </row>
  </sheetData>
  <mergeCells count="1">
    <mergeCell ref="B8:D8"/>
  </mergeCells>
  <hyperlinks>
    <hyperlink ref="B2" r:id="rId1" xr:uid="{F5CAA527-F21E-43DB-8C01-F3E67F844D13}"/>
  </hyperlinks>
  <pageMargins left="0.7" right="0.7" top="0.75" bottom="0.75" header="0.3" footer="0.3"/>
  <pageSetup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1C96-08C3-42E4-AE0C-B017CB28728A}">
  <sheetPr>
    <tabColor rgb="FF00B050"/>
  </sheetPr>
  <dimension ref="A1:P38"/>
  <sheetViews>
    <sheetView topLeftCell="A6" zoomScaleNormal="100" workbookViewId="0">
      <selection activeCell="E42" sqref="E42"/>
    </sheetView>
  </sheetViews>
  <sheetFormatPr defaultColWidth="8.85546875" defaultRowHeight="15" x14ac:dyDescent="0.25"/>
  <cols>
    <col min="1" max="1" width="15.7109375" style="2" customWidth="1"/>
    <col min="2" max="3" width="13.7109375" style="2" customWidth="1"/>
    <col min="4" max="4" width="15.7109375" style="2" customWidth="1"/>
    <col min="5" max="5" width="8.85546875" style="2"/>
    <col min="6" max="6" width="12.7109375" style="2" customWidth="1"/>
    <col min="7" max="7" width="8.85546875" style="2"/>
    <col min="8" max="9" width="12.7109375" style="2" customWidth="1"/>
    <col min="10" max="10" width="15.7109375" style="2" customWidth="1"/>
    <col min="11" max="16384" width="8.85546875" style="2"/>
  </cols>
  <sheetData>
    <row r="1" spans="1:11" s="186" customFormat="1" x14ac:dyDescent="0.25">
      <c r="A1" s="125" t="s">
        <v>187</v>
      </c>
      <c r="B1" s="186" t="s">
        <v>241</v>
      </c>
    </row>
    <row r="2" spans="1:11" s="186" customFormat="1" x14ac:dyDescent="0.25">
      <c r="A2" s="125" t="s">
        <v>192</v>
      </c>
      <c r="B2" s="1" t="s">
        <v>242</v>
      </c>
      <c r="C2" s="1" t="s">
        <v>244</v>
      </c>
      <c r="D2" s="172"/>
    </row>
    <row r="3" spans="1:11" s="186" customFormat="1" x14ac:dyDescent="0.25">
      <c r="A3" s="125" t="s">
        <v>189</v>
      </c>
      <c r="B3" s="239" t="s">
        <v>243</v>
      </c>
      <c r="C3" s="186" t="s">
        <v>245</v>
      </c>
    </row>
    <row r="4" spans="1:11" s="186" customFormat="1" x14ac:dyDescent="0.25"/>
    <row r="5" spans="1:11" s="127" customFormat="1" ht="13.5" customHeight="1" x14ac:dyDescent="0.25">
      <c r="A5" s="126" t="s">
        <v>190</v>
      </c>
    </row>
    <row r="6" spans="1:11" x14ac:dyDescent="0.25">
      <c r="A6" s="232"/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x14ac:dyDescent="0.25">
      <c r="A7" s="32" t="s">
        <v>125</v>
      </c>
      <c r="B7" s="32"/>
      <c r="F7" s="100"/>
      <c r="G7" s="100"/>
      <c r="H7" s="100"/>
      <c r="I7" s="100"/>
      <c r="J7" s="100"/>
      <c r="K7" s="100"/>
    </row>
    <row r="8" spans="1:11" s="32" customFormat="1" ht="45" x14ac:dyDescent="0.25">
      <c r="A8" s="238" t="s">
        <v>126</v>
      </c>
      <c r="B8" s="238" t="s">
        <v>127</v>
      </c>
      <c r="C8" s="238" t="s">
        <v>128</v>
      </c>
      <c r="D8" s="38"/>
      <c r="F8" s="233"/>
      <c r="G8" s="233"/>
      <c r="H8" s="233"/>
      <c r="I8" s="233"/>
      <c r="J8" s="233"/>
      <c r="K8" s="233"/>
    </row>
    <row r="9" spans="1:11" x14ac:dyDescent="0.25">
      <c r="A9" s="82">
        <v>2012</v>
      </c>
      <c r="B9" s="2">
        <v>21</v>
      </c>
      <c r="C9" s="2">
        <v>39</v>
      </c>
      <c r="D9" s="31"/>
      <c r="F9" s="100"/>
      <c r="G9" s="100"/>
      <c r="H9" s="100"/>
      <c r="I9" s="100"/>
      <c r="J9" s="100"/>
      <c r="K9" s="100"/>
    </row>
    <row r="10" spans="1:11" ht="15.75" thickBot="1" x14ac:dyDescent="0.3">
      <c r="A10" s="82">
        <v>2014</v>
      </c>
      <c r="B10" s="2">
        <v>33</v>
      </c>
      <c r="C10" s="2">
        <v>127</v>
      </c>
      <c r="D10" s="31"/>
      <c r="F10" s="100"/>
      <c r="G10" s="100"/>
      <c r="H10" s="100"/>
      <c r="I10" s="100"/>
      <c r="J10" s="100"/>
      <c r="K10" s="100"/>
    </row>
    <row r="11" spans="1:11" x14ac:dyDescent="0.25">
      <c r="A11" s="82">
        <v>2016</v>
      </c>
      <c r="B11" s="73">
        <v>53</v>
      </c>
      <c r="C11" s="43">
        <v>279</v>
      </c>
      <c r="D11" s="31"/>
      <c r="F11" s="100"/>
      <c r="G11" s="100"/>
      <c r="H11" s="100"/>
      <c r="I11" s="100"/>
      <c r="J11" s="100"/>
      <c r="K11" s="100"/>
    </row>
    <row r="12" spans="1:11" x14ac:dyDescent="0.25">
      <c r="A12" s="2">
        <v>2018</v>
      </c>
      <c r="B12" s="42">
        <v>67</v>
      </c>
      <c r="C12" s="41">
        <v>415</v>
      </c>
      <c r="D12" s="31"/>
      <c r="F12" s="100"/>
      <c r="G12" s="100"/>
      <c r="H12" s="100"/>
      <c r="I12" s="100"/>
      <c r="J12" s="100"/>
      <c r="K12" s="100"/>
    </row>
    <row r="13" spans="1:11" ht="15.75" thickBot="1" x14ac:dyDescent="0.3">
      <c r="A13" s="2" t="s">
        <v>129</v>
      </c>
      <c r="B13" s="40">
        <v>108</v>
      </c>
      <c r="C13" s="74">
        <v>511</v>
      </c>
      <c r="D13" s="31"/>
      <c r="F13" s="100"/>
      <c r="G13" s="100"/>
      <c r="H13" s="100"/>
      <c r="I13" s="100"/>
      <c r="J13" s="100"/>
      <c r="K13" s="100"/>
    </row>
    <row r="14" spans="1:11" x14ac:dyDescent="0.25">
      <c r="A14" s="100"/>
      <c r="B14" s="100"/>
      <c r="C14" s="100"/>
      <c r="D14" s="234"/>
      <c r="E14" s="100"/>
      <c r="F14" s="100"/>
      <c r="G14" s="100"/>
      <c r="H14" s="100"/>
      <c r="I14" s="100"/>
      <c r="J14" s="100"/>
      <c r="K14" s="100"/>
    </row>
    <row r="15" spans="1:11" x14ac:dyDescent="0.25">
      <c r="A15" s="100"/>
      <c r="B15" s="100"/>
      <c r="C15" s="100"/>
      <c r="D15" s="234"/>
      <c r="E15" s="100"/>
      <c r="F15" s="100"/>
      <c r="G15" s="100"/>
      <c r="H15" s="100"/>
      <c r="I15" s="100"/>
      <c r="J15" s="100"/>
      <c r="K15" s="100"/>
    </row>
    <row r="16" spans="1:11" x14ac:dyDescent="0.25">
      <c r="A16" s="100"/>
      <c r="B16" s="100"/>
      <c r="C16" s="100"/>
      <c r="D16" s="234"/>
      <c r="E16" s="100"/>
      <c r="F16" s="100"/>
      <c r="G16" s="100"/>
      <c r="H16" s="100"/>
      <c r="I16" s="100"/>
      <c r="J16" s="100"/>
      <c r="K16" s="100"/>
    </row>
    <row r="17" spans="1:16" x14ac:dyDescent="0.25">
      <c r="A17" s="100"/>
      <c r="B17" s="100"/>
      <c r="C17" s="100"/>
      <c r="D17" s="234"/>
      <c r="E17" s="100"/>
      <c r="F17" s="100"/>
      <c r="G17" s="100"/>
      <c r="H17" s="100"/>
      <c r="I17" s="100"/>
      <c r="J17" s="100"/>
      <c r="K17" s="100"/>
    </row>
    <row r="18" spans="1:16" x14ac:dyDescent="0.25">
      <c r="A18" s="100"/>
      <c r="B18" s="100"/>
      <c r="C18" s="100"/>
      <c r="D18" s="234"/>
      <c r="E18" s="235"/>
      <c r="F18" s="100"/>
      <c r="G18" s="100"/>
      <c r="H18" s="100"/>
      <c r="I18" s="100"/>
      <c r="J18" s="100"/>
      <c r="K18" s="100"/>
      <c r="O18" s="31"/>
      <c r="P18" s="36"/>
    </row>
    <row r="19" spans="1:16" x14ac:dyDescent="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6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6" x14ac:dyDescent="0.2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6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6" x14ac:dyDescent="0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1:16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1:16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1:16" x14ac:dyDescent="0.25">
      <c r="A26" s="233"/>
      <c r="B26" s="233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1:16" x14ac:dyDescent="0.25">
      <c r="A27" s="173"/>
      <c r="B27" s="250"/>
      <c r="C27" s="250"/>
      <c r="D27" s="250"/>
      <c r="E27" s="250"/>
      <c r="F27" s="250"/>
      <c r="G27" s="100"/>
      <c r="H27" s="251"/>
      <c r="I27" s="251"/>
      <c r="J27" s="251"/>
      <c r="K27" s="100"/>
    </row>
    <row r="28" spans="1:16" x14ac:dyDescent="0.25">
      <c r="A28" s="100"/>
      <c r="B28" s="212"/>
      <c r="C28" s="212"/>
      <c r="D28" s="212"/>
      <c r="E28" s="100"/>
      <c r="F28" s="212"/>
      <c r="G28" s="212"/>
      <c r="H28" s="212"/>
      <c r="I28" s="212"/>
      <c r="J28" s="212"/>
      <c r="K28" s="100"/>
    </row>
    <row r="29" spans="1:16" x14ac:dyDescent="0.25">
      <c r="A29" s="100"/>
      <c r="B29" s="236"/>
      <c r="C29" s="236"/>
      <c r="D29" s="236"/>
      <c r="E29" s="100"/>
      <c r="F29" s="237"/>
      <c r="G29" s="100"/>
      <c r="H29" s="100"/>
      <c r="I29" s="100"/>
      <c r="J29" s="100"/>
      <c r="K29" s="100"/>
    </row>
    <row r="30" spans="1:16" x14ac:dyDescent="0.25">
      <c r="A30" s="100"/>
      <c r="B30" s="236"/>
      <c r="C30" s="236"/>
      <c r="D30" s="236"/>
      <c r="E30" s="100"/>
      <c r="F30" s="237"/>
      <c r="G30" s="100"/>
      <c r="H30" s="100"/>
      <c r="I30" s="100"/>
      <c r="J30" s="100"/>
      <c r="K30" s="100"/>
    </row>
    <row r="31" spans="1:16" x14ac:dyDescent="0.25">
      <c r="A31" s="100"/>
      <c r="B31" s="236"/>
      <c r="C31" s="236"/>
      <c r="D31" s="236"/>
      <c r="E31" s="100"/>
      <c r="F31" s="237"/>
      <c r="G31" s="100"/>
      <c r="H31" s="236"/>
      <c r="I31" s="236"/>
      <c r="J31" s="236"/>
      <c r="K31" s="100"/>
    </row>
    <row r="32" spans="1:16" x14ac:dyDescent="0.25">
      <c r="A32" s="100"/>
      <c r="B32" s="236"/>
      <c r="C32" s="236"/>
      <c r="D32" s="236"/>
      <c r="E32" s="100"/>
      <c r="F32" s="237"/>
      <c r="G32" s="100"/>
      <c r="H32" s="236"/>
      <c r="I32" s="236"/>
      <c r="J32" s="236"/>
      <c r="K32" s="235"/>
    </row>
    <row r="33" spans="1:11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1:11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1:11" x14ac:dyDescent="0.2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1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1" x14ac:dyDescent="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1:11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</sheetData>
  <mergeCells count="2">
    <mergeCell ref="B27:F27"/>
    <mergeCell ref="H27:J27"/>
  </mergeCells>
  <hyperlinks>
    <hyperlink ref="B2" r:id="rId1" xr:uid="{2EEB0BC4-4A9E-41A0-8450-2CD44DB151A6}"/>
    <hyperlink ref="C2" r:id="rId2" xr:uid="{16266108-1F69-492B-BB32-A7F59C45F6F2}"/>
  </hyperlinks>
  <pageMargins left="0.7" right="0.7" top="0.75" bottom="0.75" header="0.3" footer="0.3"/>
  <pageSetup orientation="portrait" horizontalDpi="1200" verticalDpi="12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73C5A-0946-477B-BC3C-C3823EA56A68}">
  <dimension ref="A1:I20"/>
  <sheetViews>
    <sheetView zoomScaleNormal="100" workbookViewId="0">
      <selection activeCell="H27" sqref="H27"/>
    </sheetView>
  </sheetViews>
  <sheetFormatPr defaultRowHeight="15" x14ac:dyDescent="0.25"/>
  <cols>
    <col min="1" max="1" width="19.7109375" style="86" customWidth="1"/>
    <col min="2" max="2" width="14.28515625" customWidth="1"/>
    <col min="3" max="3" width="13.5703125" customWidth="1"/>
    <col min="4" max="4" width="30.42578125" customWidth="1"/>
    <col min="5" max="5" width="11.140625" style="84" customWidth="1"/>
    <col min="6" max="6" width="29.28515625" customWidth="1"/>
    <col min="7" max="9" width="9.140625" style="84"/>
  </cols>
  <sheetData>
    <row r="1" spans="1:7" s="186" customFormat="1" x14ac:dyDescent="0.25">
      <c r="A1" s="125" t="s">
        <v>191</v>
      </c>
      <c r="B1" s="186" t="s">
        <v>247</v>
      </c>
      <c r="C1" s="186" t="s">
        <v>249</v>
      </c>
      <c r="D1" s="186" t="s">
        <v>252</v>
      </c>
    </row>
    <row r="2" spans="1:7" s="186" customFormat="1" x14ac:dyDescent="0.25">
      <c r="A2" s="125" t="s">
        <v>192</v>
      </c>
      <c r="B2" s="1"/>
      <c r="C2" s="1" t="s">
        <v>250</v>
      </c>
      <c r="D2" s="1" t="s">
        <v>254</v>
      </c>
    </row>
    <row r="3" spans="1:7" s="186" customFormat="1" x14ac:dyDescent="0.25">
      <c r="A3" s="125" t="s">
        <v>189</v>
      </c>
      <c r="B3" s="239" t="s">
        <v>248</v>
      </c>
      <c r="C3" s="186" t="s">
        <v>251</v>
      </c>
      <c r="D3" s="186" t="s">
        <v>253</v>
      </c>
    </row>
    <row r="4" spans="1:7" s="186" customFormat="1" x14ac:dyDescent="0.25"/>
    <row r="5" spans="1:7" s="127" customFormat="1" ht="13.5" customHeight="1" x14ac:dyDescent="0.25">
      <c r="A5" s="126" t="s">
        <v>190</v>
      </c>
    </row>
    <row r="6" spans="1:7" s="133" customFormat="1" ht="13.5" customHeight="1" x14ac:dyDescent="0.25">
      <c r="A6" s="157"/>
    </row>
    <row r="7" spans="1:7" s="186" customFormat="1" ht="15.75" thickBot="1" x14ac:dyDescent="0.3">
      <c r="A7" s="244" t="s">
        <v>246</v>
      </c>
      <c r="E7" s="84"/>
      <c r="F7" s="125" t="s">
        <v>180</v>
      </c>
      <c r="G7" s="32" t="s">
        <v>181</v>
      </c>
    </row>
    <row r="8" spans="1:7" ht="15.75" thickBot="1" x14ac:dyDescent="0.3">
      <c r="B8">
        <v>2012</v>
      </c>
      <c r="C8">
        <v>2003</v>
      </c>
      <c r="F8" s="240" t="s">
        <v>143</v>
      </c>
      <c r="G8" s="43" t="s">
        <v>144</v>
      </c>
    </row>
    <row r="9" spans="1:7" s="84" customFormat="1" x14ac:dyDescent="0.25">
      <c r="A9" s="86" t="s">
        <v>141</v>
      </c>
      <c r="B9" s="88">
        <v>0.08</v>
      </c>
      <c r="C9" s="89">
        <v>0.03</v>
      </c>
      <c r="D9" s="87"/>
      <c r="F9" s="241" t="s">
        <v>168</v>
      </c>
      <c r="G9" s="242" t="s">
        <v>169</v>
      </c>
    </row>
    <row r="10" spans="1:7" s="84" customFormat="1" ht="15.75" thickBot="1" x14ac:dyDescent="0.3">
      <c r="A10" s="86" t="s">
        <v>142</v>
      </c>
      <c r="B10" s="90">
        <v>0.46</v>
      </c>
      <c r="C10" s="91">
        <v>0.24</v>
      </c>
      <c r="D10" s="87"/>
      <c r="F10" s="241" t="s">
        <v>145</v>
      </c>
      <c r="G10" s="41" t="s">
        <v>146</v>
      </c>
    </row>
    <row r="11" spans="1:7" ht="15.75" thickBot="1" x14ac:dyDescent="0.3">
      <c r="F11" s="243" t="s">
        <v>147</v>
      </c>
      <c r="G11" s="74" t="s">
        <v>148</v>
      </c>
    </row>
    <row r="15" spans="1:7" x14ac:dyDescent="0.25">
      <c r="E15" s="87"/>
    </row>
    <row r="16" spans="1:7" x14ac:dyDescent="0.25">
      <c r="F16" s="102"/>
    </row>
    <row r="17" spans="6:6" x14ac:dyDescent="0.25">
      <c r="F17" s="86"/>
    </row>
    <row r="18" spans="6:6" x14ac:dyDescent="0.25">
      <c r="F18" s="86"/>
    </row>
    <row r="19" spans="6:6" x14ac:dyDescent="0.25">
      <c r="F19" s="86"/>
    </row>
    <row r="20" spans="6:6" x14ac:dyDescent="0.25">
      <c r="F20" s="86"/>
    </row>
  </sheetData>
  <hyperlinks>
    <hyperlink ref="C2" r:id="rId1" xr:uid="{D402F4EF-7FB7-423F-BBC4-7ACFB6D19C9E}"/>
    <hyperlink ref="D2" r:id="rId2" xr:uid="{DED479F6-11B8-4C85-A5E4-B271214DB8D5}"/>
  </hyperlinks>
  <pageMargins left="0.7" right="0.7" top="0.75" bottom="0.75" header="0.3" footer="0.3"/>
  <pageSetup orientation="portrait" horizontalDpi="1200" verticalDpi="120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A351-8D5F-4352-838A-F2862727B167}">
  <dimension ref="A1:D22"/>
  <sheetViews>
    <sheetView topLeftCell="A3" zoomScaleNormal="100" workbookViewId="0">
      <selection activeCell="F18" sqref="F18"/>
    </sheetView>
  </sheetViews>
  <sheetFormatPr defaultColWidth="8.7109375" defaultRowHeight="15" x14ac:dyDescent="0.25"/>
  <cols>
    <col min="1" max="1" width="16.7109375" style="186" customWidth="1"/>
    <col min="2" max="16384" width="8.7109375" style="186"/>
  </cols>
  <sheetData>
    <row r="1" spans="1:4" x14ac:dyDescent="0.25">
      <c r="A1" s="125" t="s">
        <v>187</v>
      </c>
      <c r="B1" s="186" t="s">
        <v>255</v>
      </c>
    </row>
    <row r="2" spans="1:4" x14ac:dyDescent="0.25">
      <c r="A2" s="125" t="s">
        <v>188</v>
      </c>
      <c r="B2" s="1" t="s">
        <v>256</v>
      </c>
      <c r="C2" s="1"/>
      <c r="D2" s="1"/>
    </row>
    <row r="3" spans="1:4" x14ac:dyDescent="0.25">
      <c r="A3" s="125" t="s">
        <v>189</v>
      </c>
      <c r="B3" s="186" t="s">
        <v>257</v>
      </c>
    </row>
    <row r="5" spans="1:4" s="127" customFormat="1" ht="13.5" customHeight="1" x14ac:dyDescent="0.25">
      <c r="A5" s="126" t="s">
        <v>190</v>
      </c>
    </row>
    <row r="7" spans="1:4" ht="90" x14ac:dyDescent="0.25">
      <c r="A7" s="245" t="s">
        <v>258</v>
      </c>
      <c r="B7" s="245" t="s">
        <v>259</v>
      </c>
      <c r="C7" s="14"/>
      <c r="D7" s="14"/>
    </row>
    <row r="8" spans="1:4" ht="15.75" thickBot="1" x14ac:dyDescent="0.3"/>
    <row r="9" spans="1:4" x14ac:dyDescent="0.25">
      <c r="A9" s="186" t="s">
        <v>81</v>
      </c>
      <c r="B9" s="20">
        <v>21</v>
      </c>
    </row>
    <row r="10" spans="1:4" x14ac:dyDescent="0.25">
      <c r="A10" s="186" t="s">
        <v>260</v>
      </c>
      <c r="B10" s="19">
        <v>19</v>
      </c>
    </row>
    <row r="11" spans="1:4" x14ac:dyDescent="0.25">
      <c r="A11" s="186" t="s">
        <v>261</v>
      </c>
      <c r="B11" s="19">
        <v>17</v>
      </c>
    </row>
    <row r="12" spans="1:4" x14ac:dyDescent="0.25">
      <c r="A12" s="186" t="s">
        <v>262</v>
      </c>
      <c r="B12" s="19">
        <v>15</v>
      </c>
    </row>
    <row r="13" spans="1:4" x14ac:dyDescent="0.25">
      <c r="A13" s="186" t="s">
        <v>263</v>
      </c>
      <c r="B13" s="19">
        <v>8</v>
      </c>
    </row>
    <row r="14" spans="1:4" x14ac:dyDescent="0.25">
      <c r="A14" s="186" t="s">
        <v>264</v>
      </c>
      <c r="B14" s="19">
        <v>7</v>
      </c>
    </row>
    <row r="15" spans="1:4" x14ac:dyDescent="0.25">
      <c r="A15" s="186" t="s">
        <v>265</v>
      </c>
      <c r="B15" s="19">
        <v>5</v>
      </c>
    </row>
    <row r="16" spans="1:4" x14ac:dyDescent="0.25">
      <c r="A16" s="186" t="s">
        <v>266</v>
      </c>
      <c r="B16" s="19">
        <v>3</v>
      </c>
    </row>
    <row r="17" spans="1:2" x14ac:dyDescent="0.25">
      <c r="A17" s="186" t="s">
        <v>267</v>
      </c>
      <c r="B17" s="19">
        <v>2</v>
      </c>
    </row>
    <row r="18" spans="1:2" x14ac:dyDescent="0.25">
      <c r="A18" s="186" t="s">
        <v>268</v>
      </c>
      <c r="B18" s="19">
        <v>2</v>
      </c>
    </row>
    <row r="19" spans="1:2" x14ac:dyDescent="0.25">
      <c r="A19" s="186" t="s">
        <v>269</v>
      </c>
      <c r="B19" s="19">
        <v>2</v>
      </c>
    </row>
    <row r="20" spans="1:2" x14ac:dyDescent="0.25">
      <c r="A20" s="186" t="s">
        <v>270</v>
      </c>
      <c r="B20" s="19">
        <v>2</v>
      </c>
    </row>
    <row r="21" spans="1:2" x14ac:dyDescent="0.25">
      <c r="A21" s="186" t="s">
        <v>271</v>
      </c>
      <c r="B21" s="19">
        <v>2</v>
      </c>
    </row>
    <row r="22" spans="1:2" ht="15.75" thickBot="1" x14ac:dyDescent="0.3">
      <c r="A22" s="186" t="s">
        <v>272</v>
      </c>
      <c r="B22" s="17">
        <v>1</v>
      </c>
    </row>
  </sheetData>
  <hyperlinks>
    <hyperlink ref="B2" r:id="rId1" location="states-table" xr:uid="{029B8E4F-5898-47C2-A060-98914595FB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0607-D1E3-4449-AB81-84D40E36C81C}">
  <sheetPr>
    <tabColor rgb="FF00B050"/>
  </sheetPr>
  <dimension ref="A1:I59"/>
  <sheetViews>
    <sheetView zoomScaleNormal="100" workbookViewId="0">
      <pane xSplit="1" ySplit="10" topLeftCell="B11" activePane="bottomRight" state="frozen"/>
      <selection activeCell="R50" sqref="R50"/>
      <selection pane="topRight" activeCell="R50" sqref="R50"/>
      <selection pane="bottomLeft" activeCell="R50" sqref="R50"/>
      <selection pane="bottomRight" activeCell="A6" sqref="A1:XFD6"/>
    </sheetView>
  </sheetViews>
  <sheetFormatPr defaultColWidth="8.85546875" defaultRowHeight="15" x14ac:dyDescent="0.25"/>
  <cols>
    <col min="1" max="1" width="12.5703125" customWidth="1"/>
    <col min="3" max="3" width="11.5703125" customWidth="1"/>
    <col min="5" max="5" width="11" customWidth="1"/>
    <col min="7" max="7" width="11.7109375" customWidth="1"/>
    <col min="9" max="9" width="11.28515625" customWidth="1"/>
  </cols>
  <sheetData>
    <row r="1" spans="1:9" s="116" customFormat="1" x14ac:dyDescent="0.25">
      <c r="A1" s="125" t="s">
        <v>187</v>
      </c>
      <c r="B1" s="116" t="s">
        <v>198</v>
      </c>
    </row>
    <row r="2" spans="1:9" s="116" customFormat="1" x14ac:dyDescent="0.25">
      <c r="A2" s="125" t="s">
        <v>188</v>
      </c>
      <c r="B2" s="1" t="s">
        <v>199</v>
      </c>
      <c r="C2" s="1"/>
      <c r="D2" s="1"/>
    </row>
    <row r="3" spans="1:9" s="116" customFormat="1" x14ac:dyDescent="0.25">
      <c r="A3" s="125" t="s">
        <v>189</v>
      </c>
      <c r="B3" s="116" t="s">
        <v>200</v>
      </c>
    </row>
    <row r="4" spans="1:9" s="116" customFormat="1" x14ac:dyDescent="0.25"/>
    <row r="5" spans="1:9" s="127" customFormat="1" ht="13.5" customHeight="1" x14ac:dyDescent="0.25">
      <c r="A5" s="126" t="s">
        <v>190</v>
      </c>
    </row>
    <row r="6" spans="1:9" x14ac:dyDescent="0.25">
      <c r="F6" s="133"/>
    </row>
    <row r="7" spans="1:9" x14ac:dyDescent="0.25">
      <c r="B7" s="32" t="s">
        <v>202</v>
      </c>
    </row>
    <row r="9" spans="1:9" x14ac:dyDescent="0.25">
      <c r="A9" s="13"/>
      <c r="B9" s="246" t="s">
        <v>19</v>
      </c>
      <c r="C9" s="246"/>
      <c r="D9" s="246" t="s">
        <v>18</v>
      </c>
      <c r="E9" s="246"/>
      <c r="F9" s="246" t="s">
        <v>17</v>
      </c>
      <c r="G9" s="246"/>
      <c r="H9" s="246" t="s">
        <v>16</v>
      </c>
      <c r="I9" s="246"/>
    </row>
    <row r="10" spans="1:9" x14ac:dyDescent="0.25">
      <c r="A10" s="21" t="s">
        <v>11</v>
      </c>
      <c r="B10" s="134" t="s">
        <v>15</v>
      </c>
      <c r="C10" s="134" t="s">
        <v>201</v>
      </c>
      <c r="D10" s="134" t="s">
        <v>14</v>
      </c>
      <c r="E10" s="134" t="s">
        <v>201</v>
      </c>
      <c r="F10" s="134" t="s">
        <v>13</v>
      </c>
      <c r="G10" s="134" t="s">
        <v>201</v>
      </c>
      <c r="H10" s="134" t="s">
        <v>12</v>
      </c>
      <c r="I10" s="134" t="s">
        <v>201</v>
      </c>
    </row>
    <row r="11" spans="1:9" x14ac:dyDescent="0.25">
      <c r="A11">
        <v>1972</v>
      </c>
      <c r="B11" s="100">
        <v>1726</v>
      </c>
      <c r="C11" s="100"/>
      <c r="D11" s="100">
        <v>6.6342315789473689</v>
      </c>
      <c r="E11" s="100"/>
      <c r="F11" s="100">
        <v>65</v>
      </c>
      <c r="G11" s="100"/>
      <c r="H11" s="100"/>
      <c r="I11" s="100"/>
    </row>
    <row r="12" spans="1:9" x14ac:dyDescent="0.25">
      <c r="A12">
        <v>1973</v>
      </c>
      <c r="B12" s="100"/>
      <c r="C12" s="100"/>
      <c r="D12" s="100">
        <v>6.7263736842105262</v>
      </c>
      <c r="E12" s="100"/>
      <c r="F12" s="100"/>
      <c r="G12" s="100"/>
      <c r="H12" s="100"/>
      <c r="I12" s="100"/>
    </row>
    <row r="13" spans="1:9" x14ac:dyDescent="0.25">
      <c r="A13">
        <v>1974</v>
      </c>
      <c r="B13" s="100"/>
      <c r="C13" s="100"/>
      <c r="D13" s="100">
        <v>6.8203835348506399</v>
      </c>
      <c r="E13" s="100"/>
      <c r="F13" s="100"/>
      <c r="G13" s="100"/>
      <c r="H13" s="100"/>
      <c r="I13" s="100"/>
    </row>
    <row r="14" spans="1:9" x14ac:dyDescent="0.25">
      <c r="A14">
        <v>1975</v>
      </c>
      <c r="B14" s="100"/>
      <c r="C14" s="100"/>
      <c r="D14" s="100">
        <v>6.9431877933854906</v>
      </c>
      <c r="E14" s="100"/>
      <c r="F14" s="100">
        <v>64.020459081836336</v>
      </c>
      <c r="G14" s="100"/>
      <c r="H14" s="100"/>
      <c r="I14" s="100"/>
    </row>
    <row r="15" spans="1:9" x14ac:dyDescent="0.25">
      <c r="A15">
        <v>1976</v>
      </c>
      <c r="B15" s="100"/>
      <c r="C15" s="100"/>
      <c r="D15" s="100">
        <v>7.0028000000000006</v>
      </c>
      <c r="E15" s="100"/>
      <c r="F15" s="100"/>
      <c r="G15" s="100"/>
      <c r="H15" s="100"/>
      <c r="I15" s="100"/>
    </row>
    <row r="16" spans="1:9" x14ac:dyDescent="0.25">
      <c r="A16">
        <v>1977</v>
      </c>
      <c r="B16" s="100"/>
      <c r="C16" s="100"/>
      <c r="D16" s="100">
        <v>7.0891999999999999</v>
      </c>
      <c r="E16" s="100"/>
      <c r="F16" s="100"/>
      <c r="G16" s="100"/>
      <c r="H16" s="100"/>
      <c r="I16" s="100"/>
    </row>
    <row r="17" spans="1:9" x14ac:dyDescent="0.25">
      <c r="A17">
        <v>1978</v>
      </c>
      <c r="B17" s="100">
        <v>1453</v>
      </c>
      <c r="C17" s="100"/>
      <c r="D17" s="100">
        <v>7.3229999999999995</v>
      </c>
      <c r="E17" s="100"/>
      <c r="F17" s="100">
        <v>65.316999999999993</v>
      </c>
      <c r="G17" s="100"/>
      <c r="H17" s="100"/>
      <c r="I17" s="100"/>
    </row>
    <row r="18" spans="1:9" ht="15.75" thickBot="1" x14ac:dyDescent="0.3">
      <c r="A18">
        <v>1979</v>
      </c>
      <c r="B18" s="100"/>
      <c r="C18" s="100"/>
      <c r="D18" s="100">
        <v>7.4478999999999989</v>
      </c>
      <c r="E18" s="100"/>
      <c r="F18" s="100"/>
      <c r="G18" s="100"/>
      <c r="H18" s="100"/>
      <c r="I18" s="100"/>
    </row>
    <row r="19" spans="1:9" x14ac:dyDescent="0.25">
      <c r="A19">
        <v>1980</v>
      </c>
      <c r="B19" s="18">
        <v>1278</v>
      </c>
      <c r="C19" s="20">
        <v>1</v>
      </c>
      <c r="D19">
        <v>7.5431999999999997</v>
      </c>
      <c r="E19" s="20">
        <v>1</v>
      </c>
      <c r="F19">
        <v>70.14500000000001</v>
      </c>
      <c r="G19" s="20">
        <v>1</v>
      </c>
      <c r="I19" s="20"/>
    </row>
    <row r="20" spans="1:9" x14ac:dyDescent="0.25">
      <c r="A20">
        <v>1981</v>
      </c>
      <c r="B20" s="18">
        <v>1190</v>
      </c>
      <c r="C20" s="19">
        <v>0.93114241001564946</v>
      </c>
      <c r="D20">
        <v>7.7664</v>
      </c>
      <c r="E20" s="19">
        <v>0.97126081582200241</v>
      </c>
      <c r="G20" s="19"/>
      <c r="H20">
        <v>2.59</v>
      </c>
      <c r="I20" s="19">
        <v>1</v>
      </c>
    </row>
    <row r="21" spans="1:9" x14ac:dyDescent="0.25">
      <c r="A21">
        <v>1982</v>
      </c>
      <c r="B21" s="18">
        <v>1191</v>
      </c>
      <c r="C21" s="19">
        <v>0.931924882629108</v>
      </c>
      <c r="D21">
        <v>8.2216000000000005</v>
      </c>
      <c r="E21" s="19">
        <v>0.91748564756251816</v>
      </c>
      <c r="G21" s="19"/>
      <c r="I21" s="19"/>
    </row>
    <row r="22" spans="1:9" x14ac:dyDescent="0.25">
      <c r="A22">
        <v>1983</v>
      </c>
      <c r="B22" s="18">
        <v>1160</v>
      </c>
      <c r="C22" s="19">
        <v>0.90766823161189358</v>
      </c>
      <c r="D22">
        <v>8.395999999999999</v>
      </c>
      <c r="E22" s="19">
        <v>0.89842782277274902</v>
      </c>
      <c r="F22">
        <v>69.510702521393</v>
      </c>
      <c r="G22" s="19">
        <v>1.0091251772115495</v>
      </c>
      <c r="I22" s="19"/>
    </row>
    <row r="23" spans="1:9" x14ac:dyDescent="0.25">
      <c r="A23">
        <v>1984</v>
      </c>
      <c r="B23" s="18">
        <v>1139</v>
      </c>
      <c r="C23" s="19">
        <v>0.89123630672926446</v>
      </c>
      <c r="D23">
        <v>8.6242999999999999</v>
      </c>
      <c r="E23" s="19">
        <v>0.87464489871641748</v>
      </c>
      <c r="F23">
        <v>72.20239118796944</v>
      </c>
      <c r="G23" s="19">
        <v>0.97150522089201619</v>
      </c>
      <c r="I23" s="19"/>
    </row>
    <row r="24" spans="1:9" x14ac:dyDescent="0.25">
      <c r="A24">
        <v>1985</v>
      </c>
      <c r="B24" s="18">
        <v>1058</v>
      </c>
      <c r="C24" s="19">
        <v>0.82785602503912359</v>
      </c>
      <c r="D24">
        <v>8.7758000000000003</v>
      </c>
      <c r="E24" s="19">
        <v>0.85954556849517982</v>
      </c>
      <c r="F24">
        <v>72.586099274823496</v>
      </c>
      <c r="G24" s="19">
        <v>0.9663696038330829</v>
      </c>
      <c r="I24" s="19"/>
    </row>
    <row r="25" spans="1:9" x14ac:dyDescent="0.25">
      <c r="A25">
        <v>1986</v>
      </c>
      <c r="B25" s="18">
        <v>1074</v>
      </c>
      <c r="C25" s="19">
        <v>0.84037558685446012</v>
      </c>
      <c r="D25">
        <v>8.8410999999999991</v>
      </c>
      <c r="E25" s="19">
        <v>0.85319700037325674</v>
      </c>
      <c r="F25">
        <v>73.515484515484516</v>
      </c>
      <c r="G25" s="19">
        <v>0.9541527266303389</v>
      </c>
      <c r="I25" s="19"/>
    </row>
    <row r="26" spans="1:9" x14ac:dyDescent="0.25">
      <c r="A26">
        <v>1987</v>
      </c>
      <c r="B26" s="18">
        <v>974</v>
      </c>
      <c r="C26" s="19">
        <v>0.76212832550860721</v>
      </c>
      <c r="D26">
        <v>8.9632000000000005</v>
      </c>
      <c r="E26" s="19">
        <v>0.84157443770082108</v>
      </c>
      <c r="F26">
        <v>74.019438557136382</v>
      </c>
      <c r="G26" s="19">
        <v>0.9476564719665409</v>
      </c>
      <c r="I26" s="19"/>
    </row>
    <row r="27" spans="1:9" x14ac:dyDescent="0.25">
      <c r="A27">
        <v>1988</v>
      </c>
      <c r="B27" s="18">
        <v>964</v>
      </c>
      <c r="C27" s="19">
        <v>0.75430359937402192</v>
      </c>
      <c r="D27">
        <v>9.1133999999999986</v>
      </c>
      <c r="E27" s="19">
        <v>0.82770425966159733</v>
      </c>
      <c r="F27">
        <v>74.63521379095404</v>
      </c>
      <c r="G27" s="19">
        <v>0.93983786522631685</v>
      </c>
      <c r="I27" s="19"/>
    </row>
    <row r="28" spans="1:9" x14ac:dyDescent="0.25">
      <c r="A28">
        <v>1989</v>
      </c>
      <c r="B28" s="18">
        <v>934</v>
      </c>
      <c r="C28" s="19">
        <v>0.73082942097026604</v>
      </c>
      <c r="D28">
        <v>9.2516999999999996</v>
      </c>
      <c r="E28" s="19">
        <v>0.81533123642141447</v>
      </c>
      <c r="F28">
        <v>74.648436943689461</v>
      </c>
      <c r="G28" s="19">
        <v>0.9396713832456185</v>
      </c>
      <c r="I28" s="19"/>
    </row>
    <row r="29" spans="1:9" x14ac:dyDescent="0.25">
      <c r="A29">
        <v>1990</v>
      </c>
      <c r="B29" s="18">
        <v>916</v>
      </c>
      <c r="C29" s="19">
        <v>0.71674491392801254</v>
      </c>
      <c r="D29">
        <v>9.2908992767333896</v>
      </c>
      <c r="E29" s="19">
        <v>0.81189126857611704</v>
      </c>
      <c r="F29">
        <v>75.546676408008409</v>
      </c>
      <c r="G29" s="19">
        <v>0.9284988213268931</v>
      </c>
      <c r="H29">
        <v>2.67</v>
      </c>
      <c r="I29" s="19">
        <v>1.0308880308880308</v>
      </c>
    </row>
    <row r="30" spans="1:9" x14ac:dyDescent="0.25">
      <c r="A30">
        <v>1991</v>
      </c>
      <c r="B30" s="18">
        <v>857</v>
      </c>
      <c r="C30" s="19">
        <v>0.67057902973395933</v>
      </c>
      <c r="D30">
        <v>9.49774169921875</v>
      </c>
      <c r="E30" s="19">
        <v>0.79420984891813551</v>
      </c>
      <c r="F30">
        <v>76.489180082366161</v>
      </c>
      <c r="G30" s="19">
        <v>0.91705781032644718</v>
      </c>
      <c r="H30">
        <v>2.68</v>
      </c>
      <c r="I30" s="19">
        <v>1.0347490347490349</v>
      </c>
    </row>
    <row r="31" spans="1:9" x14ac:dyDescent="0.25">
      <c r="A31">
        <v>1992</v>
      </c>
      <c r="B31" s="18">
        <v>821</v>
      </c>
      <c r="C31" s="19">
        <v>0.64241001564945222</v>
      </c>
      <c r="D31">
        <v>10.448884010314901</v>
      </c>
      <c r="E31" s="19">
        <v>0.72191441617626573</v>
      </c>
      <c r="F31">
        <v>81.721706733551244</v>
      </c>
      <c r="G31" s="19">
        <v>0.85833988059872035</v>
      </c>
      <c r="H31">
        <v>2.67</v>
      </c>
      <c r="I31" s="19">
        <v>1.0308880308880308</v>
      </c>
    </row>
    <row r="32" spans="1:9" x14ac:dyDescent="0.25">
      <c r="A32">
        <v>1993</v>
      </c>
      <c r="B32" s="18">
        <v>660</v>
      </c>
      <c r="C32" s="19">
        <v>0.51643192488262912</v>
      </c>
      <c r="D32">
        <v>10.5810232162475</v>
      </c>
      <c r="E32" s="19">
        <v>0.71289891779248482</v>
      </c>
      <c r="F32">
        <v>81.854368686244243</v>
      </c>
      <c r="G32" s="19">
        <v>0.85694876309989776</v>
      </c>
      <c r="H32">
        <v>2.71</v>
      </c>
      <c r="I32" s="19">
        <v>1.0463320463320465</v>
      </c>
    </row>
    <row r="33" spans="1:9" x14ac:dyDescent="0.25">
      <c r="A33">
        <v>1994</v>
      </c>
      <c r="B33" s="18">
        <v>653</v>
      </c>
      <c r="C33" s="19">
        <v>0.51095461658841945</v>
      </c>
      <c r="D33">
        <v>10.6390981674194</v>
      </c>
      <c r="E33" s="19">
        <v>0.70900746297274408</v>
      </c>
      <c r="F33">
        <v>82.631955782502374</v>
      </c>
      <c r="G33" s="19">
        <v>0.84888466375684501</v>
      </c>
      <c r="H33">
        <v>2.23</v>
      </c>
      <c r="I33" s="19">
        <v>0.86100386100386106</v>
      </c>
    </row>
    <row r="34" spans="1:9" x14ac:dyDescent="0.25">
      <c r="A34">
        <v>1995</v>
      </c>
      <c r="B34" s="18">
        <v>649</v>
      </c>
      <c r="C34" s="19">
        <v>0.50782472613458529</v>
      </c>
      <c r="D34">
        <v>10.691215515136699</v>
      </c>
      <c r="E34" s="19">
        <v>0.70555120597094723</v>
      </c>
      <c r="F34">
        <v>82.509350458410836</v>
      </c>
      <c r="G34" s="19">
        <v>0.8501460696307005</v>
      </c>
      <c r="H34">
        <v>2.2200000000000002</v>
      </c>
      <c r="I34" s="19">
        <v>0.85714285714285732</v>
      </c>
    </row>
    <row r="35" spans="1:9" x14ac:dyDescent="0.25">
      <c r="A35">
        <v>1996</v>
      </c>
      <c r="B35" s="18">
        <v>661</v>
      </c>
      <c r="C35" s="19">
        <v>0.51721439749608766</v>
      </c>
      <c r="D35">
        <v>10.6951084136962</v>
      </c>
      <c r="E35" s="19">
        <v>0.70529439330789268</v>
      </c>
      <c r="F35">
        <v>82.671009168432505</v>
      </c>
      <c r="G35" s="19">
        <v>0.84848365473666565</v>
      </c>
      <c r="H35">
        <v>2.2400000000000002</v>
      </c>
      <c r="I35" s="19">
        <v>0.86486486486486502</v>
      </c>
    </row>
    <row r="36" spans="1:9" x14ac:dyDescent="0.25">
      <c r="A36">
        <v>1997</v>
      </c>
      <c r="B36" s="18">
        <v>669</v>
      </c>
      <c r="C36" s="19">
        <v>0.52347417840375587</v>
      </c>
      <c r="D36">
        <v>10.679039001464799</v>
      </c>
      <c r="E36" s="19">
        <v>0.70635569351936356</v>
      </c>
      <c r="F36">
        <v>82.894978240895</v>
      </c>
      <c r="G36" s="19">
        <v>0.84619118658981707</v>
      </c>
      <c r="H36">
        <v>2.21</v>
      </c>
      <c r="I36" s="19">
        <v>0.85328185328185335</v>
      </c>
    </row>
    <row r="37" spans="1:9" x14ac:dyDescent="0.25">
      <c r="A37">
        <v>1998</v>
      </c>
      <c r="B37" s="18"/>
      <c r="C37" s="19"/>
      <c r="D37">
        <v>10.291923522949199</v>
      </c>
      <c r="E37" s="19">
        <v>0.73292421802202234</v>
      </c>
      <c r="F37">
        <v>82.779205675878117</v>
      </c>
      <c r="G37" s="19">
        <v>0.84737464472240376</v>
      </c>
      <c r="H37">
        <v>2.27</v>
      </c>
      <c r="I37" s="19">
        <v>0.87644787644787647</v>
      </c>
    </row>
    <row r="38" spans="1:9" x14ac:dyDescent="0.25">
      <c r="A38">
        <v>1999</v>
      </c>
      <c r="B38" s="18">
        <v>690</v>
      </c>
      <c r="C38" s="19">
        <v>0.539906103286385</v>
      </c>
      <c r="D38">
        <v>10.949545860290501</v>
      </c>
      <c r="E38" s="19">
        <v>0.68890528394936301</v>
      </c>
      <c r="F38">
        <v>82.796609372495922</v>
      </c>
      <c r="G38" s="19">
        <v>0.84719652811412549</v>
      </c>
      <c r="H38">
        <v>2.17</v>
      </c>
      <c r="I38" s="19">
        <v>0.83783783783783783</v>
      </c>
    </row>
    <row r="39" spans="1:9" x14ac:dyDescent="0.25">
      <c r="A39">
        <v>2000</v>
      </c>
      <c r="B39" s="18">
        <v>704</v>
      </c>
      <c r="C39" s="19">
        <v>0.55086071987480434</v>
      </c>
      <c r="D39">
        <v>11.1638898849487</v>
      </c>
      <c r="E39" s="19">
        <v>0.67567846671166465</v>
      </c>
      <c r="F39">
        <v>82.806827711305345</v>
      </c>
      <c r="G39" s="19">
        <v>0.84709198430533938</v>
      </c>
      <c r="H39">
        <v>2.2000000000000002</v>
      </c>
      <c r="I39" s="19">
        <v>0.8494208494208495</v>
      </c>
    </row>
    <row r="40" spans="1:9" x14ac:dyDescent="0.25">
      <c r="A40">
        <v>2001</v>
      </c>
      <c r="B40" s="18">
        <v>565</v>
      </c>
      <c r="C40" s="19">
        <v>0.44209702660406885</v>
      </c>
      <c r="D40">
        <v>11.1269931793212</v>
      </c>
      <c r="E40" s="19">
        <v>0.67791899198954764</v>
      </c>
      <c r="F40">
        <v>83.344603053220752</v>
      </c>
      <c r="G40" s="19">
        <v>0.84162618130424149</v>
      </c>
      <c r="H40">
        <v>2.19</v>
      </c>
      <c r="I40" s="19">
        <v>0.84555984555984554</v>
      </c>
    </row>
    <row r="41" spans="1:9" x14ac:dyDescent="0.25">
      <c r="A41">
        <v>2002</v>
      </c>
      <c r="B41" s="18">
        <v>520</v>
      </c>
      <c r="C41" s="19">
        <v>0.40688575899843504</v>
      </c>
      <c r="D41">
        <v>11.1275672912597</v>
      </c>
      <c r="E41" s="19">
        <v>0.67788401566665057</v>
      </c>
      <c r="F41">
        <v>83.336267690318309</v>
      </c>
      <c r="G41" s="19">
        <v>0.84171036145585854</v>
      </c>
      <c r="H41">
        <v>2.13</v>
      </c>
      <c r="I41" s="19">
        <v>0.82239382239382242</v>
      </c>
    </row>
    <row r="42" spans="1:9" x14ac:dyDescent="0.25">
      <c r="A42">
        <v>2003</v>
      </c>
      <c r="B42" s="18">
        <v>514</v>
      </c>
      <c r="C42" s="19">
        <v>0.40219092331768386</v>
      </c>
      <c r="D42">
        <v>11.2826318740844</v>
      </c>
      <c r="E42" s="19">
        <v>0.66856741265540398</v>
      </c>
      <c r="F42">
        <v>83.765204636278725</v>
      </c>
      <c r="G42" s="19">
        <v>0.83740021055974589</v>
      </c>
      <c r="H42">
        <v>1.97</v>
      </c>
      <c r="I42" s="19">
        <v>0.76061776061776065</v>
      </c>
    </row>
    <row r="43" spans="1:9" x14ac:dyDescent="0.25">
      <c r="A43">
        <v>2004</v>
      </c>
      <c r="B43" s="18">
        <v>500</v>
      </c>
      <c r="C43" s="19">
        <v>0.39123630672926446</v>
      </c>
      <c r="D43">
        <v>11.3838529586791</v>
      </c>
      <c r="E43" s="19">
        <v>0.66262275412201554</v>
      </c>
      <c r="F43">
        <v>83.788755063904077</v>
      </c>
      <c r="G43" s="19">
        <v>0.83716484325971618</v>
      </c>
      <c r="H43">
        <v>1.22</v>
      </c>
      <c r="I43" s="19">
        <v>0.47104247104247104</v>
      </c>
    </row>
    <row r="44" spans="1:9" x14ac:dyDescent="0.25">
      <c r="A44">
        <v>2005</v>
      </c>
      <c r="B44" s="18">
        <v>490</v>
      </c>
      <c r="C44" s="19">
        <v>0.38341158059467917</v>
      </c>
      <c r="D44">
        <v>11.4177141189575</v>
      </c>
      <c r="E44" s="19">
        <v>0.66065763439247283</v>
      </c>
      <c r="F44">
        <v>84.128168715750533</v>
      </c>
      <c r="G44" s="19">
        <v>0.83378731607725365</v>
      </c>
      <c r="H44">
        <v>1.1299999999999999</v>
      </c>
      <c r="I44" s="19">
        <v>0.43629343629343625</v>
      </c>
    </row>
    <row r="45" spans="1:9" x14ac:dyDescent="0.25">
      <c r="A45">
        <v>2006</v>
      </c>
      <c r="B45" s="18">
        <v>506</v>
      </c>
      <c r="C45" s="19">
        <v>0.39593114241001565</v>
      </c>
      <c r="D45">
        <v>13.168095588684</v>
      </c>
      <c r="E45" s="19">
        <v>0.57283909804560096</v>
      </c>
      <c r="F45">
        <v>84.741632895018796</v>
      </c>
      <c r="G45" s="19">
        <v>0.82775133784474442</v>
      </c>
      <c r="H45">
        <v>1.18</v>
      </c>
      <c r="I45" s="19">
        <v>0.45559845559845558</v>
      </c>
    </row>
    <row r="46" spans="1:9" x14ac:dyDescent="0.25">
      <c r="A46">
        <v>2007</v>
      </c>
      <c r="B46" s="18">
        <v>498</v>
      </c>
      <c r="C46" s="19">
        <v>0.38967136150234744</v>
      </c>
      <c r="D46">
        <v>13.6585540771484</v>
      </c>
      <c r="E46" s="19">
        <v>0.55226929273723324</v>
      </c>
      <c r="F46">
        <v>84.824232586126698</v>
      </c>
      <c r="G46" s="19">
        <v>0.82694529453924548</v>
      </c>
      <c r="H46">
        <v>0.82</v>
      </c>
      <c r="I46" s="19">
        <v>0.31660231660231658</v>
      </c>
    </row>
    <row r="47" spans="1:9" x14ac:dyDescent="0.25">
      <c r="A47">
        <v>2008</v>
      </c>
      <c r="B47" s="18">
        <v>483</v>
      </c>
      <c r="C47" s="19">
        <v>0.3779342723004695</v>
      </c>
      <c r="D47">
        <v>13.77</v>
      </c>
      <c r="E47" s="19">
        <v>0.54779956427015253</v>
      </c>
      <c r="F47">
        <v>85.631702210444729</v>
      </c>
      <c r="G47" s="19">
        <v>0.81914756088364005</v>
      </c>
      <c r="H47">
        <v>0.8</v>
      </c>
      <c r="I47" s="19">
        <v>0.30888030888030893</v>
      </c>
    </row>
    <row r="48" spans="1:9" x14ac:dyDescent="0.25">
      <c r="A48">
        <v>2009</v>
      </c>
      <c r="B48" s="18">
        <v>460</v>
      </c>
      <c r="C48" s="19">
        <v>0.35993740219092329</v>
      </c>
      <c r="D48">
        <v>13.97</v>
      </c>
      <c r="E48" s="19">
        <v>0.53995705082319256</v>
      </c>
      <c r="F48">
        <v>86.521001799011103</v>
      </c>
      <c r="G48" s="19">
        <v>0.81072801448771181</v>
      </c>
      <c r="H48">
        <v>0.72</v>
      </c>
      <c r="I48" s="19">
        <v>0.27799227799227799</v>
      </c>
    </row>
    <row r="49" spans="1:9" x14ac:dyDescent="0.25">
      <c r="A49">
        <v>2010</v>
      </c>
      <c r="B49" s="18">
        <v>455</v>
      </c>
      <c r="C49" s="19">
        <v>0.35602503912363065</v>
      </c>
      <c r="D49">
        <v>14.41</v>
      </c>
      <c r="E49" s="19">
        <v>0.52346981263011794</v>
      </c>
      <c r="F49">
        <f>80*0.466+92*0.534</f>
        <v>86.408000000000001</v>
      </c>
      <c r="G49" s="19">
        <v>0.81178826034626428</v>
      </c>
      <c r="H49">
        <v>0.66</v>
      </c>
      <c r="I49" s="19">
        <v>0.25482625482625487</v>
      </c>
    </row>
    <row r="50" spans="1:9" x14ac:dyDescent="0.25">
      <c r="A50">
        <v>2011</v>
      </c>
      <c r="B50" s="18">
        <v>452</v>
      </c>
      <c r="C50" s="19">
        <v>0.35367762128325508</v>
      </c>
      <c r="D50">
        <v>14.22</v>
      </c>
      <c r="E50" s="19">
        <v>0.53046413502109702</v>
      </c>
      <c r="F50">
        <v>85.736000000000004</v>
      </c>
      <c r="G50" s="19">
        <v>0.81815106839600649</v>
      </c>
      <c r="H50">
        <v>0.66</v>
      </c>
      <c r="I50" s="19">
        <v>0.25482625482625487</v>
      </c>
    </row>
    <row r="51" spans="1:9" x14ac:dyDescent="0.25">
      <c r="A51">
        <v>2012</v>
      </c>
      <c r="B51" s="18">
        <v>454</v>
      </c>
      <c r="C51" s="19">
        <v>0.35524256651017216</v>
      </c>
      <c r="D51">
        <v>14.23</v>
      </c>
      <c r="E51" s="19">
        <v>0.53009135628952908</v>
      </c>
      <c r="F51">
        <v>85.664000000000001</v>
      </c>
      <c r="G51" s="19">
        <v>0.8188387187149796</v>
      </c>
      <c r="H51">
        <v>0.7</v>
      </c>
      <c r="I51" s="19">
        <v>0.27027027027027029</v>
      </c>
    </row>
    <row r="52" spans="1:9" x14ac:dyDescent="0.25">
      <c r="A52">
        <v>2013</v>
      </c>
      <c r="B52" s="18">
        <v>444</v>
      </c>
      <c r="C52" s="19">
        <v>0.34741784037558687</v>
      </c>
      <c r="D52">
        <v>14.33</v>
      </c>
      <c r="E52" s="19">
        <v>0.52639218422889034</v>
      </c>
      <c r="F52">
        <v>84.792000000000002</v>
      </c>
      <c r="G52" s="19">
        <v>0.82725964713652245</v>
      </c>
      <c r="H52">
        <v>0.69</v>
      </c>
      <c r="I52" s="19">
        <v>0.26640926640926638</v>
      </c>
    </row>
    <row r="53" spans="1:9" x14ac:dyDescent="0.25">
      <c r="A53">
        <v>2014</v>
      </c>
      <c r="B53" s="18">
        <v>502</v>
      </c>
      <c r="C53" s="19">
        <f>B53/B$19</f>
        <v>0.39280125195618154</v>
      </c>
      <c r="D53">
        <v>14.38</v>
      </c>
      <c r="E53" s="19">
        <v>0.52456189151599442</v>
      </c>
      <c r="F53">
        <v>85.82</v>
      </c>
      <c r="G53" s="19">
        <v>0.81735026800279675</v>
      </c>
      <c r="H53">
        <v>0.68</v>
      </c>
      <c r="I53" s="19">
        <f>H53/H$20</f>
        <v>0.26254826254826258</v>
      </c>
    </row>
    <row r="54" spans="1:9" x14ac:dyDescent="0.25">
      <c r="A54">
        <v>2015</v>
      </c>
      <c r="B54" s="18">
        <v>490</v>
      </c>
      <c r="C54" s="19">
        <f>B54/B$19</f>
        <v>0.38341158059467917</v>
      </c>
      <c r="E54" s="19"/>
      <c r="G54" s="19"/>
      <c r="H54">
        <v>0.59</v>
      </c>
      <c r="I54" s="19">
        <f>H54/H$20</f>
        <v>0.22779922779922779</v>
      </c>
    </row>
    <row r="55" spans="1:9" x14ac:dyDescent="0.25">
      <c r="A55">
        <v>2016</v>
      </c>
      <c r="B55" s="18">
        <v>510</v>
      </c>
      <c r="C55" s="19">
        <f>B55/B$19</f>
        <v>0.39906103286384975</v>
      </c>
      <c r="E55" s="19"/>
      <c r="G55" s="19"/>
      <c r="H55">
        <v>0.57999999999999996</v>
      </c>
      <c r="I55" s="19">
        <f>H55/H$20</f>
        <v>0.22393822393822393</v>
      </c>
    </row>
    <row r="56" spans="1:9" x14ac:dyDescent="0.25">
      <c r="A56">
        <v>2017</v>
      </c>
      <c r="B56" s="18">
        <v>505</v>
      </c>
      <c r="C56" s="19">
        <f>B56/B$19</f>
        <v>0.39514866979655711</v>
      </c>
      <c r="E56" s="19"/>
      <c r="G56" s="19"/>
      <c r="H56">
        <v>0.52</v>
      </c>
      <c r="I56" s="19">
        <f>H56/H$20</f>
        <v>0.20077220077220079</v>
      </c>
    </row>
    <row r="57" spans="1:9" ht="15.75" thickBot="1" x14ac:dyDescent="0.3">
      <c r="A57">
        <v>2018</v>
      </c>
      <c r="B57" s="18"/>
      <c r="C57" s="17"/>
      <c r="E57" s="17"/>
      <c r="G57" s="17"/>
      <c r="I57" s="17"/>
    </row>
    <row r="59" spans="1:9" x14ac:dyDescent="0.25">
      <c r="B59" t="s">
        <v>203</v>
      </c>
    </row>
  </sheetData>
  <mergeCells count="4">
    <mergeCell ref="B9:C9"/>
    <mergeCell ref="D9:E9"/>
    <mergeCell ref="F9:G9"/>
    <mergeCell ref="H9:I9"/>
  </mergeCells>
  <hyperlinks>
    <hyperlink ref="B2" r:id="rId1" xr:uid="{FBC0CEBF-BF70-4D66-8433-A5EC0BF8EAE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0BE2B-A3CC-422E-9055-4599B25E9306}">
  <sheetPr>
    <tabColor rgb="FF00B050"/>
  </sheetPr>
  <dimension ref="A1:F39"/>
  <sheetViews>
    <sheetView zoomScaleNormal="100" workbookViewId="0">
      <selection activeCell="A3" sqref="A2:XFD3"/>
    </sheetView>
  </sheetViews>
  <sheetFormatPr defaultColWidth="8.85546875" defaultRowHeight="15" x14ac:dyDescent="0.25"/>
  <cols>
    <col min="2" max="2" width="21.85546875" bestFit="1" customWidth="1"/>
    <col min="3" max="3" width="4" customWidth="1"/>
    <col min="4" max="4" width="22.85546875" bestFit="1" customWidth="1"/>
  </cols>
  <sheetData>
    <row r="1" spans="1:6" s="116" customFormat="1" x14ac:dyDescent="0.25">
      <c r="A1" s="125" t="s">
        <v>187</v>
      </c>
      <c r="B1" s="116" t="s">
        <v>205</v>
      </c>
    </row>
    <row r="2" spans="1:6" s="116" customFormat="1" x14ac:dyDescent="0.25"/>
    <row r="3" spans="1:6" s="127" customFormat="1" ht="13.5" customHeight="1" x14ac:dyDescent="0.25">
      <c r="A3" s="126" t="s">
        <v>190</v>
      </c>
    </row>
    <row r="4" spans="1:6" s="116" customFormat="1" x14ac:dyDescent="0.25">
      <c r="F4" s="133"/>
    </row>
    <row r="5" spans="1:6" s="116" customFormat="1" x14ac:dyDescent="0.25">
      <c r="B5" s="32" t="s">
        <v>204</v>
      </c>
      <c r="F5" s="133"/>
    </row>
    <row r="6" spans="1:6" ht="15.75" thickBot="1" x14ac:dyDescent="0.3">
      <c r="A6" s="21" t="s">
        <v>11</v>
      </c>
      <c r="B6" s="13" t="s">
        <v>22</v>
      </c>
      <c r="C6" s="13"/>
      <c r="D6" s="13" t="s">
        <v>21</v>
      </c>
    </row>
    <row r="7" spans="1:6" x14ac:dyDescent="0.25">
      <c r="A7" s="25">
        <v>1991</v>
      </c>
      <c r="B7" s="30">
        <v>2.6</v>
      </c>
      <c r="C7" s="23"/>
      <c r="D7" s="29">
        <v>12.104769653440517</v>
      </c>
    </row>
    <row r="8" spans="1:6" x14ac:dyDescent="0.25">
      <c r="A8" s="25">
        <v>1992</v>
      </c>
      <c r="B8" s="27">
        <v>5.2</v>
      </c>
      <c r="C8" s="23"/>
      <c r="D8" s="26">
        <v>24.209539306881034</v>
      </c>
    </row>
    <row r="9" spans="1:6" x14ac:dyDescent="0.25">
      <c r="A9" s="25">
        <v>1993</v>
      </c>
      <c r="B9" s="27">
        <v>7.8000000000000007</v>
      </c>
      <c r="C9" s="23"/>
      <c r="D9" s="26">
        <v>36.314308960321554</v>
      </c>
    </row>
    <row r="10" spans="1:6" x14ac:dyDescent="0.25">
      <c r="A10" s="25">
        <v>1994</v>
      </c>
      <c r="B10" s="27">
        <v>14.343274848040037</v>
      </c>
      <c r="C10" s="23"/>
      <c r="D10" s="26">
        <v>54.511244663726721</v>
      </c>
    </row>
    <row r="11" spans="1:6" x14ac:dyDescent="0.25">
      <c r="A11" s="25">
        <v>1995</v>
      </c>
      <c r="B11" s="27">
        <v>26.719883029413406</v>
      </c>
      <c r="C11" s="23"/>
      <c r="D11" s="26">
        <v>72.708180367131874</v>
      </c>
    </row>
    <row r="12" spans="1:6" x14ac:dyDescent="0.25">
      <c r="A12" s="25">
        <v>1996</v>
      </c>
      <c r="B12" s="27">
        <v>39.096491210786773</v>
      </c>
      <c r="C12" s="23"/>
      <c r="D12" s="26">
        <v>90.905116070537062</v>
      </c>
    </row>
    <row r="13" spans="1:6" x14ac:dyDescent="0.25">
      <c r="A13" s="25">
        <v>1997</v>
      </c>
      <c r="B13" s="27">
        <v>53.223099392160144</v>
      </c>
      <c r="C13" s="23"/>
      <c r="D13" s="26">
        <v>136.75050765291456</v>
      </c>
    </row>
    <row r="14" spans="1:6" x14ac:dyDescent="0.25">
      <c r="A14" s="25">
        <v>1998</v>
      </c>
      <c r="B14" s="27">
        <v>67.349707573533522</v>
      </c>
      <c r="C14" s="23"/>
      <c r="D14" s="26">
        <v>182.59589923529205</v>
      </c>
    </row>
    <row r="15" spans="1:6" x14ac:dyDescent="0.25">
      <c r="A15" s="25">
        <v>1999</v>
      </c>
      <c r="B15" s="27">
        <v>81.476315754906892</v>
      </c>
      <c r="C15" s="23"/>
      <c r="D15" s="26">
        <v>228.44129081766954</v>
      </c>
    </row>
    <row r="16" spans="1:6" x14ac:dyDescent="0.25">
      <c r="A16" s="25">
        <v>2000</v>
      </c>
      <c r="B16" s="27">
        <v>95.721797692517768</v>
      </c>
      <c r="C16" s="23"/>
      <c r="D16" s="26">
        <v>274.28668240004703</v>
      </c>
    </row>
    <row r="17" spans="1:4" x14ac:dyDescent="0.25">
      <c r="A17" s="25">
        <v>2001</v>
      </c>
      <c r="B17" s="27">
        <v>112.06489839829702</v>
      </c>
      <c r="C17" s="23"/>
      <c r="D17" s="26">
        <v>289.67324896457808</v>
      </c>
    </row>
    <row r="18" spans="1:4" x14ac:dyDescent="0.25">
      <c r="A18" s="25">
        <v>2002</v>
      </c>
      <c r="B18" s="27">
        <v>128.40799910407628</v>
      </c>
      <c r="C18" s="23"/>
      <c r="D18" s="26">
        <v>305.05981552910902</v>
      </c>
    </row>
    <row r="19" spans="1:4" x14ac:dyDescent="0.25">
      <c r="A19" s="25">
        <v>2003</v>
      </c>
      <c r="B19" s="27">
        <v>144.75109980985553</v>
      </c>
      <c r="C19" s="23"/>
      <c r="D19" s="26">
        <v>320.44638209364007</v>
      </c>
    </row>
    <row r="20" spans="1:4" x14ac:dyDescent="0.25">
      <c r="A20" s="25">
        <v>2004</v>
      </c>
      <c r="B20" s="27">
        <v>162.54103480134913</v>
      </c>
      <c r="C20" s="23"/>
      <c r="D20" s="26">
        <v>344.2008144867425</v>
      </c>
    </row>
    <row r="21" spans="1:4" x14ac:dyDescent="0.25">
      <c r="A21" s="25">
        <v>2005</v>
      </c>
      <c r="B21" s="27">
        <v>181.66428979284265</v>
      </c>
      <c r="C21" s="23"/>
      <c r="D21" s="26">
        <v>372.73584687984487</v>
      </c>
    </row>
    <row r="22" spans="1:4" x14ac:dyDescent="0.25">
      <c r="A22" s="25">
        <v>2006</v>
      </c>
      <c r="B22" s="27">
        <v>204.15787480489732</v>
      </c>
      <c r="C22" s="23"/>
      <c r="D22" s="26">
        <v>405.97487927294736</v>
      </c>
    </row>
    <row r="23" spans="1:4" x14ac:dyDescent="0.25">
      <c r="A23" s="25">
        <v>2007</v>
      </c>
      <c r="B23" s="27">
        <v>230.18490223751306</v>
      </c>
      <c r="C23" s="23"/>
      <c r="D23" s="26">
        <v>443.9179116660498</v>
      </c>
    </row>
    <row r="24" spans="1:4" x14ac:dyDescent="0.25">
      <c r="A24" s="25">
        <v>2008</v>
      </c>
      <c r="B24" s="27">
        <v>253.37930003408542</v>
      </c>
      <c r="C24" s="23"/>
      <c r="D24" s="26">
        <v>487.10798435024736</v>
      </c>
    </row>
    <row r="25" spans="1:4" x14ac:dyDescent="0.25">
      <c r="A25" s="25">
        <v>2009</v>
      </c>
      <c r="B25" s="27">
        <v>277.24453231869148</v>
      </c>
      <c r="C25" s="23"/>
      <c r="D25" s="26">
        <v>533.75839984245818</v>
      </c>
    </row>
    <row r="26" spans="1:4" x14ac:dyDescent="0.25">
      <c r="A26" s="25">
        <v>2010</v>
      </c>
      <c r="B26" s="27">
        <v>300.03797237752224</v>
      </c>
      <c r="C26" s="23"/>
      <c r="D26" s="26">
        <v>583.05192888020497</v>
      </c>
    </row>
    <row r="27" spans="1:4" x14ac:dyDescent="0.25">
      <c r="A27" s="25">
        <v>2011</v>
      </c>
      <c r="B27" s="27">
        <v>318.77657710365605</v>
      </c>
      <c r="C27" s="23"/>
      <c r="D27" s="26">
        <v>615.83490403697192</v>
      </c>
    </row>
    <row r="28" spans="1:4" x14ac:dyDescent="0.25">
      <c r="A28" s="25">
        <v>2012</v>
      </c>
      <c r="B28" s="27">
        <v>342.51572935489418</v>
      </c>
      <c r="C28" s="23"/>
      <c r="D28" s="26">
        <v>644.8166464965168</v>
      </c>
    </row>
    <row r="29" spans="1:4" x14ac:dyDescent="0.25">
      <c r="A29" s="25">
        <v>2013</v>
      </c>
      <c r="B29" s="27">
        <v>374.16254588873034</v>
      </c>
      <c r="C29" s="23"/>
      <c r="D29" s="26">
        <v>671.02098516440037</v>
      </c>
    </row>
    <row r="30" spans="1:4" x14ac:dyDescent="0.25">
      <c r="A30" s="25">
        <v>2014</v>
      </c>
      <c r="B30" s="27">
        <v>409.8509659479235</v>
      </c>
      <c r="C30" s="23"/>
      <c r="D30" s="26">
        <v>688.35165273784514</v>
      </c>
    </row>
    <row r="31" spans="1:4" x14ac:dyDescent="0.25">
      <c r="A31" s="25">
        <v>2015</v>
      </c>
      <c r="B31" s="27">
        <v>445.54805093635713</v>
      </c>
      <c r="C31" s="23"/>
      <c r="D31" s="26">
        <v>707.46391231128985</v>
      </c>
    </row>
    <row r="32" spans="1:4" x14ac:dyDescent="0.25">
      <c r="A32" s="25">
        <v>2016</v>
      </c>
      <c r="B32" s="27">
        <v>479.40871901397986</v>
      </c>
      <c r="C32" s="23"/>
      <c r="D32" s="26">
        <v>726.13814321317386</v>
      </c>
    </row>
    <row r="33" spans="1:4" x14ac:dyDescent="0.25">
      <c r="A33" s="25">
        <v>2017</v>
      </c>
      <c r="B33" s="27">
        <v>521.02111532028641</v>
      </c>
      <c r="C33" s="23"/>
      <c r="D33" s="26">
        <v>744.92619246581341</v>
      </c>
    </row>
    <row r="34" spans="1:4" x14ac:dyDescent="0.25">
      <c r="A34" s="25">
        <v>2018</v>
      </c>
      <c r="B34" s="27">
        <v>556.08809014141355</v>
      </c>
      <c r="C34" s="23"/>
      <c r="D34" s="26">
        <v>763.76379017350519</v>
      </c>
    </row>
    <row r="35" spans="1:4" ht="15.75" thickBot="1" x14ac:dyDescent="0.3">
      <c r="A35" s="25">
        <v>2019</v>
      </c>
      <c r="B35" s="24">
        <v>591.2024853713682</v>
      </c>
      <c r="C35" s="23"/>
      <c r="D35" s="22">
        <v>782.11848776355271</v>
      </c>
    </row>
    <row r="39" spans="1:4" x14ac:dyDescent="0.25">
      <c r="A39" s="16" t="s"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F09A-4019-4CE7-8DD2-7B05AA93DB25}">
  <sheetPr>
    <tabColor rgb="FFFFFF00"/>
  </sheetPr>
  <dimension ref="A1:BT76"/>
  <sheetViews>
    <sheetView zoomScaleNormal="100" workbookViewId="0">
      <pane xSplit="1" ySplit="6" topLeftCell="B82" activePane="bottomRight" state="frozen"/>
      <selection activeCell="C1" sqref="C1"/>
      <selection pane="topRight" activeCell="C1" sqref="C1"/>
      <selection pane="bottomLeft" activeCell="C1" sqref="C1"/>
      <selection pane="bottomRight" activeCell="A3" sqref="A2:XFD3"/>
    </sheetView>
  </sheetViews>
  <sheetFormatPr defaultColWidth="9.140625" defaultRowHeight="15" outlineLevelRow="1" x14ac:dyDescent="0.25"/>
  <cols>
    <col min="1" max="1" width="10.140625" style="139" bestFit="1" customWidth="1"/>
    <col min="2" max="3" width="15.140625" style="139" customWidth="1"/>
    <col min="4" max="4" width="12.85546875" style="139" customWidth="1"/>
    <col min="5" max="5" width="18" style="139" customWidth="1"/>
    <col min="6" max="6" width="12.28515625" style="139" customWidth="1"/>
    <col min="7" max="65" width="9.140625" style="139"/>
    <col min="66" max="66" width="10.28515625" style="139" customWidth="1"/>
    <col min="67" max="69" width="9.140625" style="139"/>
    <col min="70" max="70" width="11.140625" style="139" customWidth="1"/>
    <col min="71" max="16384" width="9.140625" style="139"/>
  </cols>
  <sheetData>
    <row r="1" spans="1:72" s="116" customFormat="1" x14ac:dyDescent="0.25">
      <c r="A1" s="125" t="s">
        <v>187</v>
      </c>
      <c r="B1" s="116" t="s">
        <v>209</v>
      </c>
    </row>
    <row r="2" spans="1:72" s="116" customFormat="1" x14ac:dyDescent="0.25"/>
    <row r="3" spans="1:72" s="127" customFormat="1" ht="13.5" customHeight="1" x14ac:dyDescent="0.25">
      <c r="A3" s="126" t="s">
        <v>190</v>
      </c>
    </row>
    <row r="4" spans="1:72" s="133" customFormat="1" ht="13.5" customHeight="1" x14ac:dyDescent="0.25">
      <c r="A4" s="157"/>
    </row>
    <row r="5" spans="1:72" s="133" customFormat="1" ht="13.5" customHeight="1" x14ac:dyDescent="0.25">
      <c r="A5" s="158" t="s">
        <v>210</v>
      </c>
    </row>
    <row r="6" spans="1:72" ht="75" x14ac:dyDescent="0.25">
      <c r="A6" s="138" t="s">
        <v>11</v>
      </c>
      <c r="B6" s="138" t="s">
        <v>170</v>
      </c>
      <c r="C6" s="138" t="s">
        <v>171</v>
      </c>
      <c r="D6" s="147" t="s">
        <v>172</v>
      </c>
      <c r="E6" s="138" t="s">
        <v>207</v>
      </c>
      <c r="BN6" s="140" t="s">
        <v>173</v>
      </c>
      <c r="BO6" s="140" t="s">
        <v>11</v>
      </c>
      <c r="BP6" s="140" t="s">
        <v>174</v>
      </c>
      <c r="BQ6" s="140" t="s">
        <v>175</v>
      </c>
      <c r="BR6" s="140" t="s">
        <v>176</v>
      </c>
      <c r="BS6" s="140" t="s">
        <v>177</v>
      </c>
      <c r="BT6" s="140" t="s">
        <v>175</v>
      </c>
    </row>
    <row r="7" spans="1:72" x14ac:dyDescent="0.25">
      <c r="A7" s="138"/>
      <c r="B7" s="146" t="s">
        <v>206</v>
      </c>
      <c r="C7" s="146" t="s">
        <v>206</v>
      </c>
      <c r="D7" s="146" t="s">
        <v>206</v>
      </c>
      <c r="E7" s="146" t="s">
        <v>208</v>
      </c>
      <c r="BN7" s="140"/>
      <c r="BO7" s="140"/>
      <c r="BP7" s="140"/>
      <c r="BQ7" s="140"/>
      <c r="BR7" s="140"/>
      <c r="BS7" s="140"/>
      <c r="BT7" s="140"/>
    </row>
    <row r="8" spans="1:72" x14ac:dyDescent="0.25">
      <c r="A8" s="141"/>
      <c r="B8" s="141"/>
      <c r="C8" s="141"/>
      <c r="D8" s="141"/>
    </row>
    <row r="9" spans="1:72" x14ac:dyDescent="0.25">
      <c r="A9" s="142">
        <v>29221</v>
      </c>
      <c r="BO9" s="139">
        <v>1981</v>
      </c>
      <c r="BP9" s="139">
        <v>2.52</v>
      </c>
      <c r="BQ9" s="139" t="s">
        <v>178</v>
      </c>
      <c r="BR9" s="139">
        <v>2.59</v>
      </c>
      <c r="BS9" s="139">
        <v>0.97</v>
      </c>
      <c r="BT9" s="139" t="s">
        <v>178</v>
      </c>
    </row>
    <row r="10" spans="1:72" x14ac:dyDescent="0.25">
      <c r="A10" s="142">
        <v>29587</v>
      </c>
      <c r="B10" s="143"/>
      <c r="C10" s="143"/>
      <c r="E10" s="139">
        <v>2.52</v>
      </c>
    </row>
    <row r="11" spans="1:72" x14ac:dyDescent="0.25">
      <c r="A11" s="142">
        <v>29952</v>
      </c>
      <c r="B11" s="143"/>
      <c r="C11" s="143"/>
    </row>
    <row r="12" spans="1:72" x14ac:dyDescent="0.25">
      <c r="A12" s="142">
        <v>30317</v>
      </c>
      <c r="B12" s="143"/>
      <c r="C12" s="143"/>
    </row>
    <row r="13" spans="1:72" x14ac:dyDescent="0.25">
      <c r="A13" s="142">
        <v>30682</v>
      </c>
      <c r="B13" s="143"/>
      <c r="C13" s="143"/>
    </row>
    <row r="14" spans="1:72" x14ac:dyDescent="0.25">
      <c r="A14" s="142">
        <v>31048</v>
      </c>
      <c r="B14" s="143"/>
      <c r="C14" s="143"/>
    </row>
    <row r="15" spans="1:72" x14ac:dyDescent="0.25">
      <c r="A15" s="142">
        <v>31413</v>
      </c>
      <c r="B15" s="143"/>
      <c r="C15" s="143"/>
    </row>
    <row r="16" spans="1:72" x14ac:dyDescent="0.25">
      <c r="A16" s="142">
        <v>31778</v>
      </c>
      <c r="B16" s="143"/>
      <c r="C16" s="143"/>
    </row>
    <row r="17" spans="1:72" x14ac:dyDescent="0.25">
      <c r="A17" s="142">
        <v>32143</v>
      </c>
      <c r="B17" s="143"/>
      <c r="C17" s="143"/>
    </row>
    <row r="18" spans="1:72" x14ac:dyDescent="0.25">
      <c r="A18" s="142">
        <v>32509</v>
      </c>
      <c r="B18" s="143"/>
      <c r="C18" s="143"/>
      <c r="AJ18" s="144"/>
    </row>
    <row r="19" spans="1:72" x14ac:dyDescent="0.25">
      <c r="A19" s="142">
        <v>32874</v>
      </c>
      <c r="B19" s="143"/>
      <c r="C19" s="143"/>
      <c r="E19" s="139">
        <v>2.63</v>
      </c>
      <c r="BO19" s="139">
        <v>1990</v>
      </c>
      <c r="BP19" s="139">
        <v>2.63</v>
      </c>
      <c r="BQ19" s="139" t="s">
        <v>178</v>
      </c>
      <c r="BR19" s="139">
        <v>2.67</v>
      </c>
      <c r="BS19" s="139">
        <v>0.99</v>
      </c>
      <c r="BT19" s="139" t="s">
        <v>178</v>
      </c>
    </row>
    <row r="20" spans="1:72" x14ac:dyDescent="0.25">
      <c r="A20" s="142">
        <v>33239</v>
      </c>
      <c r="E20" s="139">
        <v>2.72</v>
      </c>
      <c r="BO20" s="139">
        <v>1991</v>
      </c>
      <c r="BP20" s="139">
        <v>2.72</v>
      </c>
      <c r="BQ20" s="145">
        <v>3.4000000000000002E-2</v>
      </c>
      <c r="BR20" s="139">
        <v>2.68</v>
      </c>
      <c r="BS20" s="139">
        <v>1.01</v>
      </c>
      <c r="BT20" s="145">
        <v>0.02</v>
      </c>
    </row>
    <row r="21" spans="1:72" x14ac:dyDescent="0.25">
      <c r="A21" s="142">
        <v>33604</v>
      </c>
      <c r="E21" s="139">
        <v>2.71</v>
      </c>
      <c r="BO21" s="139">
        <v>1992</v>
      </c>
      <c r="BP21" s="139">
        <v>2.71</v>
      </c>
      <c r="BQ21" s="145">
        <v>0.03</v>
      </c>
      <c r="BR21" s="139">
        <v>2.67</v>
      </c>
      <c r="BS21" s="139">
        <v>1.02</v>
      </c>
      <c r="BT21" s="145">
        <v>0.03</v>
      </c>
    </row>
    <row r="22" spans="1:72" x14ac:dyDescent="0.25">
      <c r="A22" s="142">
        <v>33970</v>
      </c>
      <c r="E22" s="139">
        <v>2.71</v>
      </c>
      <c r="BO22" s="139">
        <v>1993</v>
      </c>
      <c r="BP22" s="139">
        <v>2.71</v>
      </c>
      <c r="BQ22" s="145">
        <v>0.03</v>
      </c>
      <c r="BR22" s="139">
        <v>2.71</v>
      </c>
      <c r="BS22" s="139">
        <v>1</v>
      </c>
      <c r="BT22" s="145">
        <v>0.01</v>
      </c>
    </row>
    <row r="23" spans="1:72" x14ac:dyDescent="0.25">
      <c r="A23" s="142">
        <v>33970</v>
      </c>
      <c r="E23" s="139">
        <v>2.71</v>
      </c>
      <c r="BO23" s="145"/>
    </row>
    <row r="24" spans="1:72" x14ac:dyDescent="0.25">
      <c r="A24" s="142">
        <v>34335</v>
      </c>
      <c r="E24" s="139">
        <v>2.69</v>
      </c>
      <c r="BO24" s="139">
        <v>1994</v>
      </c>
      <c r="BP24" s="139">
        <v>2.69</v>
      </c>
      <c r="BQ24" s="145">
        <v>2.3E-2</v>
      </c>
      <c r="BR24" s="139">
        <v>2.23</v>
      </c>
      <c r="BS24" s="139">
        <v>1.21</v>
      </c>
      <c r="BT24" s="145">
        <v>0.222</v>
      </c>
    </row>
    <row r="25" spans="1:72" x14ac:dyDescent="0.25">
      <c r="A25" s="142">
        <v>34468</v>
      </c>
      <c r="E25" s="139">
        <v>2.69</v>
      </c>
    </row>
    <row r="26" spans="1:72" x14ac:dyDescent="0.25">
      <c r="A26" s="142">
        <v>34700</v>
      </c>
      <c r="E26" s="139">
        <v>2.72</v>
      </c>
      <c r="BO26" s="139">
        <v>1995</v>
      </c>
      <c r="BP26" s="139">
        <v>2.72</v>
      </c>
      <c r="BQ26" s="145">
        <v>3.4000000000000002E-2</v>
      </c>
      <c r="BR26" s="139">
        <v>2.2200000000000002</v>
      </c>
      <c r="BS26" s="139">
        <v>1.23</v>
      </c>
      <c r="BT26" s="145">
        <v>0.24199999999999999</v>
      </c>
    </row>
    <row r="27" spans="1:72" x14ac:dyDescent="0.25">
      <c r="A27" s="142">
        <v>35065</v>
      </c>
      <c r="E27" s="139">
        <v>2.8</v>
      </c>
      <c r="BO27" s="139">
        <v>1996</v>
      </c>
      <c r="BP27" s="139">
        <v>2.8</v>
      </c>
      <c r="BQ27" s="145">
        <v>6.5000000000000002E-2</v>
      </c>
      <c r="BR27" s="139">
        <v>2.2400000000000002</v>
      </c>
      <c r="BS27" s="139">
        <v>1.26</v>
      </c>
      <c r="BT27" s="145">
        <v>0.27300000000000002</v>
      </c>
    </row>
    <row r="28" spans="1:72" x14ac:dyDescent="0.25">
      <c r="A28" s="142">
        <v>35339</v>
      </c>
      <c r="E28" s="139">
        <v>2.8</v>
      </c>
    </row>
    <row r="29" spans="1:72" x14ac:dyDescent="0.25">
      <c r="A29" s="142">
        <v>35339</v>
      </c>
      <c r="E29" s="139">
        <v>2.8</v>
      </c>
      <c r="BO29" s="145"/>
    </row>
    <row r="30" spans="1:72" x14ac:dyDescent="0.25">
      <c r="A30" s="142">
        <v>35431</v>
      </c>
      <c r="E30" s="139">
        <v>2.83</v>
      </c>
      <c r="BO30" s="139">
        <v>1997</v>
      </c>
      <c r="BP30" s="139">
        <v>2.83</v>
      </c>
      <c r="BQ30" s="145">
        <v>7.5999999999999998E-2</v>
      </c>
      <c r="BR30" s="139">
        <v>2.21</v>
      </c>
      <c r="BS30" s="139">
        <v>1.34</v>
      </c>
      <c r="BT30" s="145">
        <v>0.35399999999999998</v>
      </c>
    </row>
    <row r="31" spans="1:72" x14ac:dyDescent="0.25">
      <c r="A31" s="142">
        <v>35796</v>
      </c>
      <c r="E31" s="139">
        <v>2.85</v>
      </c>
      <c r="BO31" s="139">
        <v>1998</v>
      </c>
      <c r="BP31" s="139">
        <v>2.85</v>
      </c>
      <c r="BQ31" s="145">
        <v>8.4000000000000005E-2</v>
      </c>
      <c r="BR31" s="139">
        <v>2.27</v>
      </c>
      <c r="BS31" s="139">
        <v>1.41</v>
      </c>
      <c r="BT31" s="145">
        <v>0.42399999999999999</v>
      </c>
    </row>
    <row r="32" spans="1:72" x14ac:dyDescent="0.25">
      <c r="A32" s="142">
        <v>36161</v>
      </c>
      <c r="E32" s="139">
        <v>2.89</v>
      </c>
      <c r="BO32" s="139">
        <v>1999</v>
      </c>
      <c r="BP32" s="139">
        <v>2.89</v>
      </c>
      <c r="BQ32" s="145">
        <v>9.9000000000000005E-2</v>
      </c>
      <c r="BR32" s="139">
        <v>2.17</v>
      </c>
      <c r="BS32" s="139">
        <v>1.47</v>
      </c>
      <c r="BT32" s="145">
        <v>0.48499999999999999</v>
      </c>
    </row>
    <row r="33" spans="1:72" x14ac:dyDescent="0.25">
      <c r="A33" s="142">
        <v>36526</v>
      </c>
      <c r="E33" s="139">
        <v>2.92</v>
      </c>
      <c r="BO33" s="139">
        <v>2000</v>
      </c>
      <c r="BP33" s="139">
        <v>2.92</v>
      </c>
      <c r="BQ33" s="145">
        <v>0.11</v>
      </c>
      <c r="BR33" s="139">
        <v>2.2000000000000002</v>
      </c>
      <c r="BS33" s="139">
        <v>1.47</v>
      </c>
      <c r="BT33" s="145">
        <v>0.48499999999999999</v>
      </c>
    </row>
    <row r="34" spans="1:72" x14ac:dyDescent="0.25">
      <c r="A34" s="142">
        <v>36892</v>
      </c>
      <c r="E34" s="139">
        <v>2.96</v>
      </c>
      <c r="BO34" s="139">
        <v>2001</v>
      </c>
      <c r="BP34" s="139">
        <v>2.96</v>
      </c>
      <c r="BQ34" s="145">
        <v>0.125</v>
      </c>
      <c r="BR34" s="139">
        <v>2.19</v>
      </c>
      <c r="BS34" s="139">
        <v>1.55</v>
      </c>
      <c r="BT34" s="145">
        <v>0.56599999999999995</v>
      </c>
    </row>
    <row r="35" spans="1:72" x14ac:dyDescent="0.25">
      <c r="A35" s="142">
        <v>37073</v>
      </c>
      <c r="E35" s="139">
        <v>2.96</v>
      </c>
    </row>
    <row r="36" spans="1:72" x14ac:dyDescent="0.25">
      <c r="A36" s="142">
        <v>37073</v>
      </c>
      <c r="E36" s="139">
        <v>2.96</v>
      </c>
      <c r="BO36" s="145"/>
    </row>
    <row r="37" spans="1:72" x14ac:dyDescent="0.25">
      <c r="A37" s="142">
        <v>37257</v>
      </c>
      <c r="E37" s="139">
        <v>2.96</v>
      </c>
      <c r="BO37" s="139">
        <v>2002</v>
      </c>
      <c r="BP37" s="139">
        <v>2.96</v>
      </c>
      <c r="BQ37" s="145">
        <v>0.125</v>
      </c>
      <c r="BR37" s="139">
        <v>2.13</v>
      </c>
      <c r="BS37" s="139">
        <v>1.64</v>
      </c>
      <c r="BT37" s="145">
        <v>0.65700000000000003</v>
      </c>
    </row>
    <row r="38" spans="1:72" ht="15.75" thickBot="1" x14ac:dyDescent="0.3">
      <c r="A38" s="142">
        <v>37622</v>
      </c>
      <c r="E38" s="139">
        <v>3.01</v>
      </c>
      <c r="BO38" s="139">
        <v>2003</v>
      </c>
      <c r="BP38" s="139">
        <v>3.01</v>
      </c>
      <c r="BQ38" s="145">
        <v>0.14399999999999999</v>
      </c>
      <c r="BR38" s="139">
        <v>1.97</v>
      </c>
      <c r="BS38" s="139">
        <v>1.83</v>
      </c>
      <c r="BT38" s="145">
        <v>0.84799999999999998</v>
      </c>
    </row>
    <row r="39" spans="1:72" x14ac:dyDescent="0.25">
      <c r="A39" s="142">
        <v>37987</v>
      </c>
      <c r="B39" s="148">
        <v>1015.8851675524526</v>
      </c>
      <c r="C39" s="149">
        <v>884.94482894897578</v>
      </c>
      <c r="D39" s="149">
        <v>930.03256721321316</v>
      </c>
      <c r="E39" s="150">
        <v>3.05</v>
      </c>
      <c r="BO39" s="139">
        <v>2004</v>
      </c>
      <c r="BP39" s="139">
        <v>3.05</v>
      </c>
      <c r="BQ39" s="145">
        <v>0.16</v>
      </c>
      <c r="BR39" s="139">
        <v>1.22</v>
      </c>
      <c r="BS39" s="139">
        <v>1.35</v>
      </c>
      <c r="BT39" s="145">
        <v>0.36399999999999999</v>
      </c>
    </row>
    <row r="40" spans="1:72" outlineLevel="1" x14ac:dyDescent="0.25">
      <c r="A40" s="142">
        <v>37987</v>
      </c>
      <c r="B40" s="151">
        <v>1015.8851675524526</v>
      </c>
      <c r="C40" s="143">
        <v>884.94482894897578</v>
      </c>
      <c r="D40" s="143">
        <v>930.03256721321316</v>
      </c>
      <c r="E40" s="152">
        <v>3.05</v>
      </c>
    </row>
    <row r="41" spans="1:72" x14ac:dyDescent="0.25">
      <c r="A41" s="142">
        <v>38353</v>
      </c>
      <c r="B41" s="151">
        <v>1009.2470816143079</v>
      </c>
      <c r="C41" s="143">
        <v>884.94482894897578</v>
      </c>
      <c r="D41" s="143">
        <v>914.62247804629226</v>
      </c>
      <c r="E41" s="152">
        <v>3.08</v>
      </c>
      <c r="BO41" s="139">
        <v>2005</v>
      </c>
      <c r="BP41" s="139">
        <v>3.08</v>
      </c>
      <c r="BQ41" s="145">
        <v>0.17100000000000001</v>
      </c>
      <c r="BR41" s="139">
        <v>1.1299999999999999</v>
      </c>
      <c r="BS41" s="139">
        <v>1.37</v>
      </c>
      <c r="BT41" s="145">
        <v>0.38400000000000001</v>
      </c>
    </row>
    <row r="42" spans="1:72" x14ac:dyDescent="0.25">
      <c r="A42" s="142">
        <v>38718</v>
      </c>
      <c r="B42" s="151">
        <v>999.95376130090563</v>
      </c>
      <c r="C42" s="143">
        <v>884.94482894897578</v>
      </c>
      <c r="D42" s="143">
        <v>886.40686646364793</v>
      </c>
      <c r="E42" s="152">
        <v>3.13</v>
      </c>
      <c r="BO42" s="139">
        <v>2006</v>
      </c>
      <c r="BP42" s="139">
        <v>3.13</v>
      </c>
      <c r="BQ42" s="145">
        <v>0.19</v>
      </c>
      <c r="BR42" s="139">
        <v>1.18</v>
      </c>
      <c r="BS42" s="139">
        <v>1.42</v>
      </c>
      <c r="BT42" s="145">
        <v>0.434</v>
      </c>
    </row>
    <row r="43" spans="1:72" outlineLevel="1" x14ac:dyDescent="0.25">
      <c r="A43" s="142">
        <v>38718</v>
      </c>
      <c r="B43" s="151">
        <v>779.38012291887549</v>
      </c>
      <c r="C43" s="143">
        <v>700.23916811395293</v>
      </c>
      <c r="D43" s="143">
        <v>886.40686646364793</v>
      </c>
      <c r="E43" s="152">
        <v>3.13</v>
      </c>
      <c r="BQ43" s="145"/>
      <c r="BT43" s="145"/>
    </row>
    <row r="44" spans="1:72" x14ac:dyDescent="0.25">
      <c r="A44" s="142">
        <v>39083</v>
      </c>
      <c r="B44" s="151">
        <v>779.38012291887549</v>
      </c>
      <c r="C44" s="143">
        <v>700.23916811395293</v>
      </c>
      <c r="D44" s="143">
        <v>720.50116583302781</v>
      </c>
      <c r="E44" s="152">
        <v>3.16</v>
      </c>
      <c r="BO44" s="139">
        <v>2007</v>
      </c>
      <c r="BP44" s="139">
        <v>3.16</v>
      </c>
      <c r="BQ44" s="145">
        <v>0.20200000000000001</v>
      </c>
      <c r="BR44" s="139">
        <v>0.82</v>
      </c>
      <c r="BS44" s="139">
        <v>1.66</v>
      </c>
      <c r="BT44" s="145">
        <v>0.67700000000000005</v>
      </c>
    </row>
    <row r="45" spans="1:72" outlineLevel="1" x14ac:dyDescent="0.25">
      <c r="A45" s="142">
        <v>39083</v>
      </c>
      <c r="B45" s="151">
        <v>733.90447418766087</v>
      </c>
      <c r="C45" s="143">
        <v>697.61622694640482</v>
      </c>
      <c r="D45" s="143">
        <v>720.50116583302781</v>
      </c>
      <c r="E45" s="152">
        <v>3.16</v>
      </c>
      <c r="BQ45" s="145"/>
      <c r="BT45" s="145"/>
    </row>
    <row r="46" spans="1:72" x14ac:dyDescent="0.25">
      <c r="A46" s="142">
        <v>39448</v>
      </c>
      <c r="B46" s="151">
        <v>733.90447418766087</v>
      </c>
      <c r="C46" s="143">
        <v>697.61622694640482</v>
      </c>
      <c r="D46" s="143">
        <v>710.91849262228425</v>
      </c>
      <c r="E46" s="152">
        <v>3.22</v>
      </c>
      <c r="BO46" s="139">
        <v>2008</v>
      </c>
      <c r="BP46" s="139">
        <v>3.22</v>
      </c>
      <c r="BQ46" s="145">
        <v>0.224</v>
      </c>
      <c r="BR46" s="139">
        <v>0.8</v>
      </c>
      <c r="BS46" s="139">
        <v>1.67</v>
      </c>
      <c r="BT46" s="145">
        <v>0.68700000000000006</v>
      </c>
    </row>
    <row r="47" spans="1:72" outlineLevel="1" x14ac:dyDescent="0.25">
      <c r="A47" s="142">
        <v>39566</v>
      </c>
      <c r="B47" s="151">
        <v>733.90447418766087</v>
      </c>
      <c r="C47" s="143">
        <v>697.61622694640482</v>
      </c>
      <c r="D47" s="143">
        <v>710.91849262228425</v>
      </c>
      <c r="E47" s="152">
        <v>3.22</v>
      </c>
    </row>
    <row r="48" spans="1:72" outlineLevel="1" x14ac:dyDescent="0.25">
      <c r="A48" s="142">
        <v>39566</v>
      </c>
      <c r="B48" s="151">
        <v>733.90447418766087</v>
      </c>
      <c r="C48" s="143">
        <v>697.61622694640482</v>
      </c>
      <c r="D48" s="143">
        <v>710.91849262228425</v>
      </c>
      <c r="E48" s="152">
        <v>3.22</v>
      </c>
      <c r="BO48" s="145"/>
    </row>
    <row r="49" spans="1:72" x14ac:dyDescent="0.25">
      <c r="A49" s="142">
        <v>39814</v>
      </c>
      <c r="B49" s="151">
        <v>733.33561530270026</v>
      </c>
      <c r="C49" s="143">
        <v>697.61622694640482</v>
      </c>
      <c r="D49" s="143">
        <v>707.42257373729763</v>
      </c>
      <c r="E49" s="152">
        <v>3.34</v>
      </c>
      <c r="BO49" s="139">
        <v>2009</v>
      </c>
      <c r="BP49" s="139">
        <v>3.34</v>
      </c>
      <c r="BQ49" s="145">
        <v>0.27</v>
      </c>
      <c r="BR49" s="139">
        <v>0.72</v>
      </c>
      <c r="BS49" s="139">
        <v>1.76</v>
      </c>
      <c r="BT49" s="145">
        <v>0.77800000000000002</v>
      </c>
    </row>
    <row r="50" spans="1:72" x14ac:dyDescent="0.25">
      <c r="A50" s="142">
        <v>40179</v>
      </c>
      <c r="B50" s="151">
        <v>733.90447418766087</v>
      </c>
      <c r="C50" s="143">
        <v>697.61622694640482</v>
      </c>
      <c r="D50" s="143">
        <v>702.69758214752983</v>
      </c>
      <c r="E50" s="152">
        <v>3.46</v>
      </c>
      <c r="BO50" s="139">
        <v>2010</v>
      </c>
      <c r="BP50" s="139">
        <v>3.46</v>
      </c>
      <c r="BQ50" s="145">
        <v>0.316</v>
      </c>
      <c r="BR50" s="139">
        <v>0.66</v>
      </c>
      <c r="BS50" s="139">
        <v>1.86</v>
      </c>
      <c r="BT50" s="145">
        <v>0.879</v>
      </c>
    </row>
    <row r="51" spans="1:72" x14ac:dyDescent="0.25">
      <c r="A51" s="142">
        <v>40544</v>
      </c>
      <c r="B51" s="151">
        <v>737.31762749742506</v>
      </c>
      <c r="C51" s="143">
        <v>697.61622694640482</v>
      </c>
      <c r="D51" s="143">
        <v>652.26051465745184</v>
      </c>
      <c r="E51" s="152">
        <v>3.51</v>
      </c>
      <c r="BQ51" s="145"/>
      <c r="BT51" s="145"/>
    </row>
    <row r="52" spans="1:72" outlineLevel="1" x14ac:dyDescent="0.25">
      <c r="A52" s="142">
        <v>40544</v>
      </c>
      <c r="B52" s="151">
        <v>648.57666192683951</v>
      </c>
      <c r="C52" s="143">
        <v>688.82558650246824</v>
      </c>
      <c r="D52" s="143">
        <v>652.26051465745184</v>
      </c>
      <c r="E52" s="152">
        <v>3.51</v>
      </c>
      <c r="BO52" s="139">
        <v>2011</v>
      </c>
      <c r="BP52" s="139">
        <v>3.51</v>
      </c>
      <c r="BQ52" s="145">
        <v>0.33500000000000002</v>
      </c>
      <c r="BR52" s="139">
        <v>0.65</v>
      </c>
      <c r="BS52" s="139">
        <v>1.98</v>
      </c>
      <c r="BT52" s="145">
        <v>0.998</v>
      </c>
    </row>
    <row r="53" spans="1:72" x14ac:dyDescent="0.25">
      <c r="A53" s="142">
        <v>40909</v>
      </c>
      <c r="B53" s="151">
        <v>650.0653041571112</v>
      </c>
      <c r="C53" s="143">
        <v>688.82558650246824</v>
      </c>
      <c r="D53" s="143">
        <v>672.06143430303609</v>
      </c>
      <c r="E53" s="152">
        <v>3.59</v>
      </c>
      <c r="BO53" s="139">
        <v>2012</v>
      </c>
      <c r="BP53" s="139">
        <v>3.59</v>
      </c>
      <c r="BQ53" s="145">
        <v>0.36499999999999999</v>
      </c>
      <c r="BR53" s="139">
        <v>0.7</v>
      </c>
      <c r="BS53" s="139">
        <v>1.97</v>
      </c>
      <c r="BT53" s="145">
        <v>0.98699999999999999</v>
      </c>
    </row>
    <row r="54" spans="1:72" x14ac:dyDescent="0.25">
      <c r="A54" s="142">
        <v>41275</v>
      </c>
      <c r="B54" s="151">
        <v>650.43746471467921</v>
      </c>
      <c r="C54" s="143">
        <v>688.82558650246824</v>
      </c>
      <c r="D54" s="143">
        <v>676.40797731649525</v>
      </c>
      <c r="E54" s="152">
        <v>3.66</v>
      </c>
      <c r="BO54" s="139">
        <v>2013</v>
      </c>
      <c r="BP54" s="139">
        <v>3.66</v>
      </c>
      <c r="BQ54" s="145">
        <v>0.39300000000000002</v>
      </c>
      <c r="BR54" s="139">
        <v>0.69</v>
      </c>
      <c r="BS54" s="139">
        <v>2</v>
      </c>
      <c r="BT54" s="145">
        <v>1.0189999999999999</v>
      </c>
    </row>
    <row r="55" spans="1:72" outlineLevel="1" x14ac:dyDescent="0.25">
      <c r="A55" s="142">
        <v>41306</v>
      </c>
      <c r="B55" s="151">
        <v>650.43746471467921</v>
      </c>
      <c r="C55" s="143">
        <v>688.82558650246824</v>
      </c>
      <c r="D55" s="143">
        <v>676.40797731649525</v>
      </c>
      <c r="E55" s="152">
        <v>3.66</v>
      </c>
    </row>
    <row r="56" spans="1:72" outlineLevel="1" x14ac:dyDescent="0.25">
      <c r="A56" s="142">
        <v>41306</v>
      </c>
      <c r="B56" s="151">
        <v>650.43746471467921</v>
      </c>
      <c r="C56" s="143">
        <v>688.82558650246824</v>
      </c>
      <c r="D56" s="143">
        <v>676.40797731649525</v>
      </c>
      <c r="E56" s="152">
        <v>3.66</v>
      </c>
      <c r="BO56" s="145"/>
    </row>
    <row r="57" spans="1:72" x14ac:dyDescent="0.25">
      <c r="A57" s="142">
        <v>41640</v>
      </c>
      <c r="B57" s="151">
        <v>650.8096252722471</v>
      </c>
      <c r="C57" s="143">
        <v>688.82558650246824</v>
      </c>
      <c r="D57" s="143">
        <v>695.18576267332276</v>
      </c>
      <c r="E57" s="152">
        <v>3.88</v>
      </c>
      <c r="BO57" s="139">
        <v>2014</v>
      </c>
      <c r="BP57" s="139">
        <v>3.88</v>
      </c>
      <c r="BQ57" s="145">
        <v>0.47299999999999998</v>
      </c>
      <c r="BR57" s="139">
        <v>0.68</v>
      </c>
      <c r="BS57" s="139">
        <v>2.0699999999999998</v>
      </c>
      <c r="BT57" s="145">
        <v>1.093</v>
      </c>
    </row>
    <row r="58" spans="1:72" outlineLevel="1" x14ac:dyDescent="0.25">
      <c r="A58" s="142">
        <v>41897</v>
      </c>
      <c r="B58" s="151">
        <v>650.8096252722471</v>
      </c>
      <c r="C58" s="143">
        <v>688.82558650246824</v>
      </c>
      <c r="D58" s="143">
        <v>695.18576267332276</v>
      </c>
      <c r="E58" s="152">
        <v>3.88</v>
      </c>
    </row>
    <row r="59" spans="1:72" outlineLevel="1" x14ac:dyDescent="0.25">
      <c r="A59" s="142">
        <v>41897</v>
      </c>
      <c r="B59" s="151">
        <v>650.8096252722471</v>
      </c>
      <c r="C59" s="143">
        <v>688.82558650246824</v>
      </c>
      <c r="D59" s="143">
        <v>695.18576267332276</v>
      </c>
      <c r="E59" s="152">
        <v>3.88</v>
      </c>
      <c r="BO59" s="145"/>
    </row>
    <row r="60" spans="1:72" x14ac:dyDescent="0.25">
      <c r="A60" s="142">
        <v>42005</v>
      </c>
      <c r="B60" s="151">
        <v>651.181785829815</v>
      </c>
      <c r="C60" s="143">
        <v>688.82558650246824</v>
      </c>
      <c r="D60" s="143">
        <v>650.30386740331494</v>
      </c>
      <c r="E60" s="152">
        <v>3.99</v>
      </c>
      <c r="BO60" s="139">
        <v>2015</v>
      </c>
      <c r="BP60" s="139">
        <v>3.99</v>
      </c>
      <c r="BQ60" s="145">
        <v>0.51800000000000002</v>
      </c>
      <c r="BR60" s="139">
        <v>0.59</v>
      </c>
      <c r="BS60" s="139">
        <v>1.81</v>
      </c>
      <c r="BT60" s="145">
        <v>0.83</v>
      </c>
    </row>
    <row r="61" spans="1:72" outlineLevel="1" x14ac:dyDescent="0.25">
      <c r="A61" s="142">
        <v>42070</v>
      </c>
      <c r="B61" s="151">
        <v>651.181785829815</v>
      </c>
      <c r="C61" s="143">
        <v>688.82558650246824</v>
      </c>
      <c r="D61" s="143">
        <v>650.30386740331494</v>
      </c>
      <c r="E61" s="152">
        <v>3.99</v>
      </c>
    </row>
    <row r="62" spans="1:72" outlineLevel="1" x14ac:dyDescent="0.25">
      <c r="A62" s="142">
        <v>42070</v>
      </c>
      <c r="B62" s="151">
        <v>486.73848180048731</v>
      </c>
      <c r="C62" s="143">
        <v>560.03153209503876</v>
      </c>
      <c r="D62" s="143">
        <v>650.30386740331494</v>
      </c>
      <c r="E62" s="152">
        <v>3.99</v>
      </c>
      <c r="BO62" s="145"/>
    </row>
    <row r="63" spans="1:72" outlineLevel="1" x14ac:dyDescent="0.25">
      <c r="A63" s="142">
        <v>42248</v>
      </c>
      <c r="B63" s="151">
        <v>486.73848180048731</v>
      </c>
      <c r="C63" s="143">
        <v>560.03153209503876</v>
      </c>
      <c r="D63" s="143">
        <v>650.30386740331494</v>
      </c>
      <c r="E63" s="152">
        <v>3.99</v>
      </c>
    </row>
    <row r="64" spans="1:72" x14ac:dyDescent="0.25">
      <c r="A64" s="142">
        <v>42370</v>
      </c>
      <c r="B64" s="151">
        <v>485.38407906852069</v>
      </c>
      <c r="C64" s="143">
        <v>560.03153209503876</v>
      </c>
      <c r="D64" s="143">
        <v>677.83707865168537</v>
      </c>
      <c r="E64" s="152">
        <v>4.09</v>
      </c>
      <c r="BO64" s="139">
        <v>2016</v>
      </c>
      <c r="BP64" s="139">
        <v>4.09</v>
      </c>
      <c r="BQ64" s="145">
        <v>0.55400000000000005</v>
      </c>
      <c r="BR64" s="139">
        <v>0.57999999999999996</v>
      </c>
      <c r="BS64" s="139">
        <v>1.78</v>
      </c>
      <c r="BT64" s="145">
        <v>0.79800000000000004</v>
      </c>
    </row>
    <row r="65" spans="1:72" x14ac:dyDescent="0.25">
      <c r="A65" s="142">
        <v>42736</v>
      </c>
      <c r="B65" s="151">
        <v>485.72267975151237</v>
      </c>
      <c r="C65" s="143">
        <v>560.03153209503876</v>
      </c>
      <c r="D65" s="143">
        <v>654.13043478260875</v>
      </c>
      <c r="E65" s="152">
        <v>4.08</v>
      </c>
      <c r="BO65" s="139">
        <v>2017</v>
      </c>
      <c r="BP65" s="139">
        <v>4.08</v>
      </c>
      <c r="BQ65" s="145">
        <v>0.55300000000000005</v>
      </c>
      <c r="BR65" s="139">
        <v>0.52</v>
      </c>
      <c r="BS65" s="139">
        <v>1.84</v>
      </c>
      <c r="BT65" s="145">
        <v>0.85799999999999998</v>
      </c>
    </row>
    <row r="66" spans="1:72" x14ac:dyDescent="0.25">
      <c r="A66" s="142">
        <v>43101</v>
      </c>
      <c r="B66" s="151">
        <v>485.72267975151237</v>
      </c>
      <c r="C66" s="143">
        <v>560.03153209503876</v>
      </c>
      <c r="E66" s="152">
        <v>4.08</v>
      </c>
    </row>
    <row r="67" spans="1:72" outlineLevel="1" x14ac:dyDescent="0.25">
      <c r="A67" s="142">
        <v>43101</v>
      </c>
      <c r="B67" s="151">
        <v>467.90075177390509</v>
      </c>
      <c r="C67" s="143">
        <v>542.92826086956529</v>
      </c>
      <c r="E67" s="152">
        <v>4.08</v>
      </c>
    </row>
    <row r="68" spans="1:72" ht="15.75" thickBot="1" x14ac:dyDescent="0.3">
      <c r="A68" s="142">
        <v>43466</v>
      </c>
      <c r="B68" s="153">
        <v>468.15623580373483</v>
      </c>
      <c r="C68" s="154">
        <v>542.92826086956529</v>
      </c>
      <c r="D68" s="155"/>
      <c r="E68" s="156">
        <v>4.08</v>
      </c>
      <c r="BO68" s="145"/>
    </row>
    <row r="70" spans="1:72" x14ac:dyDescent="0.25">
      <c r="BO70" s="145"/>
    </row>
    <row r="73" spans="1:72" x14ac:dyDescent="0.25">
      <c r="BO73" s="145"/>
    </row>
    <row r="76" spans="1:72" x14ac:dyDescent="0.25">
      <c r="BO76" s="14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6549-C473-4A84-9D96-32DA656696ED}">
  <sheetPr>
    <tabColor rgb="FFFFFF00"/>
  </sheetPr>
  <dimension ref="A1:E61"/>
  <sheetViews>
    <sheetView zoomScaleNormal="100" workbookViewId="0">
      <pane xSplit="1" ySplit="6" topLeftCell="B46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ColWidth="9.140625" defaultRowHeight="15" x14ac:dyDescent="0.25"/>
  <cols>
    <col min="1" max="1" width="10.140625" style="101" bestFit="1" customWidth="1"/>
    <col min="2" max="2" width="18.140625" style="101" bestFit="1" customWidth="1"/>
    <col min="3" max="3" width="29.7109375" style="101" customWidth="1"/>
    <col min="4" max="4" width="8" style="101" customWidth="1"/>
    <col min="5" max="5" width="9.140625" style="101"/>
    <col min="6" max="6" width="12.28515625" style="101" customWidth="1"/>
    <col min="7" max="16384" width="9.140625" style="101"/>
  </cols>
  <sheetData>
    <row r="1" spans="1:5" s="116" customFormat="1" x14ac:dyDescent="0.25">
      <c r="A1" s="125" t="s">
        <v>187</v>
      </c>
      <c r="B1" s="116" t="s">
        <v>209</v>
      </c>
    </row>
    <row r="2" spans="1:5" s="116" customFormat="1" x14ac:dyDescent="0.25"/>
    <row r="3" spans="1:5" s="127" customFormat="1" ht="13.5" customHeight="1" x14ac:dyDescent="0.25">
      <c r="A3" s="126" t="s">
        <v>190</v>
      </c>
    </row>
    <row r="4" spans="1:5" s="133" customFormat="1" ht="13.5" customHeight="1" x14ac:dyDescent="0.25">
      <c r="A4" s="157"/>
    </row>
    <row r="5" spans="1:5" s="133" customFormat="1" ht="13.5" customHeight="1" x14ac:dyDescent="0.25">
      <c r="A5" s="158" t="s">
        <v>212</v>
      </c>
    </row>
    <row r="6" spans="1:5" s="139" customFormat="1" ht="30" x14ac:dyDescent="0.25">
      <c r="A6" s="147" t="s">
        <v>11</v>
      </c>
      <c r="B6" s="147" t="s">
        <v>170</v>
      </c>
      <c r="C6" s="147" t="s">
        <v>179</v>
      </c>
      <c r="D6" s="147" t="s">
        <v>211</v>
      </c>
    </row>
    <row r="7" spans="1:5" s="139" customFormat="1" x14ac:dyDescent="0.25">
      <c r="A7" s="147"/>
      <c r="B7" s="159" t="s">
        <v>206</v>
      </c>
      <c r="C7" s="159" t="s">
        <v>206</v>
      </c>
      <c r="D7" s="147" t="s">
        <v>208</v>
      </c>
    </row>
    <row r="8" spans="1:5" x14ac:dyDescent="0.25">
      <c r="A8" s="161"/>
      <c r="B8" s="141"/>
      <c r="C8" s="141"/>
      <c r="D8" s="141"/>
      <c r="E8" s="139"/>
    </row>
    <row r="9" spans="1:5" x14ac:dyDescent="0.25">
      <c r="A9" s="136">
        <v>29221</v>
      </c>
      <c r="B9" s="135"/>
      <c r="C9" s="135">
        <v>1275</v>
      </c>
      <c r="D9" s="135">
        <v>19.600000000000001</v>
      </c>
    </row>
    <row r="10" spans="1:5" x14ac:dyDescent="0.25">
      <c r="A10" s="136">
        <v>29587</v>
      </c>
      <c r="B10" s="137"/>
      <c r="C10" s="135">
        <v>1200</v>
      </c>
      <c r="D10" s="135"/>
    </row>
    <row r="11" spans="1:5" x14ac:dyDescent="0.25">
      <c r="A11" s="136">
        <v>29952</v>
      </c>
      <c r="B11" s="137"/>
      <c r="C11" s="135">
        <v>1200</v>
      </c>
      <c r="D11" s="135"/>
    </row>
    <row r="12" spans="1:5" x14ac:dyDescent="0.25">
      <c r="A12" s="136">
        <v>30317</v>
      </c>
      <c r="B12" s="137"/>
      <c r="C12" s="135">
        <v>1160</v>
      </c>
      <c r="D12" s="160"/>
    </row>
    <row r="13" spans="1:5" x14ac:dyDescent="0.25">
      <c r="A13" s="136">
        <v>30682</v>
      </c>
      <c r="B13" s="137"/>
      <c r="C13" s="135">
        <v>1140</v>
      </c>
      <c r="D13" s="160"/>
    </row>
    <row r="14" spans="1:5" x14ac:dyDescent="0.25">
      <c r="A14" s="136">
        <v>31048</v>
      </c>
      <c r="B14" s="137"/>
      <c r="C14" s="135">
        <v>1060</v>
      </c>
      <c r="D14" s="160"/>
    </row>
    <row r="15" spans="1:5" x14ac:dyDescent="0.25">
      <c r="A15" s="136">
        <v>31413</v>
      </c>
      <c r="B15" s="137"/>
      <c r="C15" s="135">
        <v>1080</v>
      </c>
      <c r="D15" s="160"/>
    </row>
    <row r="16" spans="1:5" x14ac:dyDescent="0.25">
      <c r="A16" s="136">
        <v>31778</v>
      </c>
      <c r="B16" s="137"/>
      <c r="C16" s="135">
        <v>970</v>
      </c>
      <c r="D16" s="135"/>
    </row>
    <row r="17" spans="1:4" x14ac:dyDescent="0.25">
      <c r="A17" s="136">
        <v>32143</v>
      </c>
      <c r="B17" s="137"/>
      <c r="C17" s="135">
        <v>960</v>
      </c>
      <c r="D17" s="135"/>
    </row>
    <row r="18" spans="1:4" x14ac:dyDescent="0.25">
      <c r="A18" s="136">
        <v>32509</v>
      </c>
      <c r="B18" s="137"/>
      <c r="C18" s="135">
        <v>950</v>
      </c>
      <c r="D18" s="160"/>
    </row>
    <row r="19" spans="1:4" x14ac:dyDescent="0.25">
      <c r="A19" s="136">
        <v>32874</v>
      </c>
      <c r="B19" s="137"/>
      <c r="C19" s="135">
        <v>916</v>
      </c>
      <c r="D19" s="160">
        <v>20.45</v>
      </c>
    </row>
    <row r="20" spans="1:4" x14ac:dyDescent="0.25">
      <c r="A20" s="136">
        <v>33239</v>
      </c>
      <c r="B20" s="135"/>
      <c r="C20" s="135">
        <v>857</v>
      </c>
      <c r="D20" s="160">
        <v>19.82</v>
      </c>
    </row>
    <row r="21" spans="1:4" x14ac:dyDescent="0.25">
      <c r="A21" s="136">
        <v>33604</v>
      </c>
      <c r="B21" s="135"/>
      <c r="C21" s="135">
        <v>821</v>
      </c>
      <c r="D21" s="160">
        <v>19.78</v>
      </c>
    </row>
    <row r="22" spans="1:4" x14ac:dyDescent="0.25">
      <c r="A22" s="136">
        <v>33970</v>
      </c>
      <c r="B22" s="135"/>
      <c r="C22" s="135">
        <v>660</v>
      </c>
      <c r="D22" s="160">
        <v>20.11</v>
      </c>
    </row>
    <row r="23" spans="1:4" x14ac:dyDescent="0.25">
      <c r="A23" s="136">
        <v>33970</v>
      </c>
      <c r="B23" s="135"/>
      <c r="C23" s="135">
        <v>660</v>
      </c>
      <c r="D23" s="160">
        <v>20.11</v>
      </c>
    </row>
    <row r="24" spans="1:4" x14ac:dyDescent="0.25">
      <c r="A24" s="136">
        <v>34335</v>
      </c>
      <c r="B24" s="135"/>
      <c r="C24" s="135">
        <v>653</v>
      </c>
      <c r="D24" s="160">
        <v>20.03</v>
      </c>
    </row>
    <row r="25" spans="1:4" ht="15.75" thickBot="1" x14ac:dyDescent="0.3">
      <c r="A25" s="136">
        <v>34700</v>
      </c>
      <c r="B25" s="135"/>
      <c r="C25" s="135">
        <v>649</v>
      </c>
      <c r="D25" s="160">
        <v>19.95</v>
      </c>
    </row>
    <row r="26" spans="1:4" x14ac:dyDescent="0.25">
      <c r="A26" s="136">
        <v>35065</v>
      </c>
      <c r="B26" s="162"/>
      <c r="C26" s="163">
        <v>661</v>
      </c>
      <c r="D26" s="164">
        <v>20.309999999999999</v>
      </c>
    </row>
    <row r="27" spans="1:4" x14ac:dyDescent="0.25">
      <c r="A27" s="136">
        <v>35339</v>
      </c>
      <c r="B27" s="165"/>
      <c r="C27" s="135">
        <v>661</v>
      </c>
      <c r="D27" s="166">
        <v>20.309999999999999</v>
      </c>
    </row>
    <row r="28" spans="1:4" x14ac:dyDescent="0.25">
      <c r="A28" s="136">
        <v>35339</v>
      </c>
      <c r="B28" s="165">
        <v>570</v>
      </c>
      <c r="C28" s="135">
        <v>661</v>
      </c>
      <c r="D28" s="166">
        <v>20.309999999999999</v>
      </c>
    </row>
    <row r="29" spans="1:4" x14ac:dyDescent="0.25">
      <c r="A29" s="136">
        <v>35431</v>
      </c>
      <c r="B29" s="165">
        <v>570</v>
      </c>
      <c r="C29" s="135">
        <v>669</v>
      </c>
      <c r="D29" s="166">
        <v>20.43</v>
      </c>
    </row>
    <row r="30" spans="1:4" x14ac:dyDescent="0.25">
      <c r="A30" s="136">
        <v>35796</v>
      </c>
      <c r="B30" s="165">
        <v>570</v>
      </c>
      <c r="C30" s="135">
        <v>680</v>
      </c>
      <c r="D30" s="166">
        <v>20.553155399999998</v>
      </c>
    </row>
    <row r="31" spans="1:4" x14ac:dyDescent="0.25">
      <c r="A31" s="136">
        <v>36161</v>
      </c>
      <c r="B31" s="165">
        <v>570</v>
      </c>
      <c r="C31" s="135">
        <v>690</v>
      </c>
      <c r="D31" s="166">
        <v>20.64</v>
      </c>
    </row>
    <row r="32" spans="1:4" x14ac:dyDescent="0.25">
      <c r="A32" s="136">
        <v>36526</v>
      </c>
      <c r="B32" s="165">
        <v>570</v>
      </c>
      <c r="C32" s="135">
        <v>704</v>
      </c>
      <c r="D32" s="166">
        <v>21.9</v>
      </c>
    </row>
    <row r="33" spans="1:4" x14ac:dyDescent="0.25">
      <c r="A33" s="136">
        <v>36892</v>
      </c>
      <c r="B33" s="165">
        <v>570</v>
      </c>
      <c r="C33" s="135">
        <v>565</v>
      </c>
      <c r="D33" s="166">
        <v>21.94</v>
      </c>
    </row>
    <row r="34" spans="1:4" x14ac:dyDescent="0.25">
      <c r="A34" s="136">
        <v>37073</v>
      </c>
      <c r="B34" s="165">
        <v>570</v>
      </c>
      <c r="C34" s="135">
        <v>565</v>
      </c>
      <c r="D34" s="166">
        <v>21.94</v>
      </c>
    </row>
    <row r="35" spans="1:4" x14ac:dyDescent="0.25">
      <c r="A35" s="136">
        <v>37073</v>
      </c>
      <c r="B35" s="165">
        <v>476</v>
      </c>
      <c r="C35" s="135">
        <v>565</v>
      </c>
      <c r="D35" s="166">
        <v>21.94</v>
      </c>
    </row>
    <row r="36" spans="1:4" x14ac:dyDescent="0.25">
      <c r="A36" s="136">
        <v>37257</v>
      </c>
      <c r="B36" s="165">
        <v>476</v>
      </c>
      <c r="C36" s="135">
        <v>520</v>
      </c>
      <c r="D36" s="166">
        <v>22.15</v>
      </c>
    </row>
    <row r="37" spans="1:4" x14ac:dyDescent="0.25">
      <c r="A37" s="136">
        <v>37622</v>
      </c>
      <c r="B37" s="165">
        <v>476</v>
      </c>
      <c r="C37" s="135">
        <v>514</v>
      </c>
      <c r="D37" s="166">
        <v>22.28</v>
      </c>
    </row>
    <row r="38" spans="1:4" x14ac:dyDescent="0.25">
      <c r="A38" s="136">
        <v>37987</v>
      </c>
      <c r="B38" s="165">
        <v>476</v>
      </c>
      <c r="C38" s="135">
        <v>500</v>
      </c>
      <c r="D38" s="166">
        <v>21.52</v>
      </c>
    </row>
    <row r="39" spans="1:4" x14ac:dyDescent="0.25">
      <c r="A39" s="136">
        <v>37987</v>
      </c>
      <c r="B39" s="165">
        <v>449</v>
      </c>
      <c r="C39" s="135">
        <v>500</v>
      </c>
      <c r="D39" s="166">
        <v>21.52</v>
      </c>
    </row>
    <row r="40" spans="1:4" x14ac:dyDescent="0.25">
      <c r="A40" s="136">
        <v>38353</v>
      </c>
      <c r="B40" s="165">
        <v>449</v>
      </c>
      <c r="C40" s="135">
        <v>490</v>
      </c>
      <c r="D40" s="166">
        <v>20.73</v>
      </c>
    </row>
    <row r="41" spans="1:4" x14ac:dyDescent="0.25">
      <c r="A41" s="136">
        <v>38718</v>
      </c>
      <c r="B41" s="165">
        <v>449</v>
      </c>
      <c r="C41" s="135">
        <v>506</v>
      </c>
      <c r="D41" s="166">
        <v>22.25</v>
      </c>
    </row>
    <row r="42" spans="1:4" x14ac:dyDescent="0.25">
      <c r="A42" s="136">
        <v>39083</v>
      </c>
      <c r="B42" s="165">
        <v>449</v>
      </c>
      <c r="C42" s="135">
        <v>498</v>
      </c>
      <c r="D42" s="166">
        <v>21.87</v>
      </c>
    </row>
    <row r="43" spans="1:4" x14ac:dyDescent="0.25">
      <c r="A43" s="136">
        <v>39448</v>
      </c>
      <c r="B43" s="165">
        <v>449</v>
      </c>
      <c r="C43" s="135">
        <v>483</v>
      </c>
      <c r="D43" s="166">
        <v>21.35</v>
      </c>
    </row>
    <row r="44" spans="1:4" x14ac:dyDescent="0.25">
      <c r="A44" s="136">
        <v>39566</v>
      </c>
      <c r="B44" s="165">
        <v>449</v>
      </c>
      <c r="C44" s="135">
        <v>483</v>
      </c>
      <c r="D44" s="166">
        <v>21.35</v>
      </c>
    </row>
    <row r="45" spans="1:4" x14ac:dyDescent="0.25">
      <c r="A45" s="136">
        <v>39566</v>
      </c>
      <c r="B45" s="165">
        <v>422</v>
      </c>
      <c r="C45" s="135">
        <v>483</v>
      </c>
      <c r="D45" s="166">
        <v>21.35</v>
      </c>
    </row>
    <row r="46" spans="1:4" x14ac:dyDescent="0.25">
      <c r="A46" s="136">
        <v>39814</v>
      </c>
      <c r="B46" s="165">
        <v>422</v>
      </c>
      <c r="C46" s="135">
        <v>460</v>
      </c>
      <c r="D46" s="166">
        <v>20.98</v>
      </c>
    </row>
    <row r="47" spans="1:4" x14ac:dyDescent="0.25">
      <c r="A47" s="136">
        <v>40179</v>
      </c>
      <c r="B47" s="165">
        <v>422</v>
      </c>
      <c r="C47" s="135">
        <v>455</v>
      </c>
      <c r="D47" s="166">
        <v>21.97</v>
      </c>
    </row>
    <row r="48" spans="1:4" x14ac:dyDescent="0.25">
      <c r="A48" s="136">
        <v>40544</v>
      </c>
      <c r="B48" s="165">
        <v>422</v>
      </c>
      <c r="C48" s="135">
        <v>452</v>
      </c>
      <c r="D48" s="166">
        <v>22</v>
      </c>
    </row>
    <row r="49" spans="1:4" x14ac:dyDescent="0.25">
      <c r="A49" s="136">
        <v>40909</v>
      </c>
      <c r="B49" s="165">
        <v>422</v>
      </c>
      <c r="C49" s="135">
        <v>454</v>
      </c>
      <c r="D49" s="166">
        <v>22.59</v>
      </c>
    </row>
    <row r="50" spans="1:4" x14ac:dyDescent="0.25">
      <c r="A50" s="136">
        <v>41275</v>
      </c>
      <c r="B50" s="165">
        <v>422</v>
      </c>
      <c r="C50" s="135">
        <v>444</v>
      </c>
      <c r="D50" s="166">
        <v>21.66</v>
      </c>
    </row>
    <row r="51" spans="1:4" x14ac:dyDescent="0.25">
      <c r="A51" s="136">
        <v>41640</v>
      </c>
      <c r="B51" s="165">
        <v>422</v>
      </c>
      <c r="C51" s="135">
        <v>502</v>
      </c>
      <c r="D51" s="166">
        <v>24.24</v>
      </c>
    </row>
    <row r="52" spans="1:4" x14ac:dyDescent="0.25">
      <c r="A52" s="136">
        <v>41897</v>
      </c>
      <c r="B52" s="165">
        <v>422</v>
      </c>
      <c r="C52" s="135">
        <v>502</v>
      </c>
      <c r="D52" s="166">
        <v>24.24</v>
      </c>
    </row>
    <row r="53" spans="1:4" x14ac:dyDescent="0.25">
      <c r="A53" s="136">
        <v>41897</v>
      </c>
      <c r="B53" s="167">
        <v>397</v>
      </c>
      <c r="C53" s="135">
        <v>502</v>
      </c>
      <c r="D53" s="166">
        <v>24.24</v>
      </c>
    </row>
    <row r="54" spans="1:4" x14ac:dyDescent="0.25">
      <c r="A54" s="136">
        <v>42005</v>
      </c>
      <c r="B54" s="167">
        <v>397</v>
      </c>
      <c r="C54" s="135">
        <v>490</v>
      </c>
      <c r="D54" s="166">
        <v>22.74</v>
      </c>
    </row>
    <row r="55" spans="1:4" x14ac:dyDescent="0.25">
      <c r="A55" s="136">
        <v>42186</v>
      </c>
      <c r="B55" s="167">
        <v>397</v>
      </c>
      <c r="C55" s="135">
        <v>490</v>
      </c>
      <c r="D55" s="166">
        <v>22.74</v>
      </c>
    </row>
    <row r="56" spans="1:4" x14ac:dyDescent="0.25">
      <c r="A56" s="136">
        <v>42186</v>
      </c>
      <c r="B56" s="167">
        <v>397</v>
      </c>
      <c r="C56" s="135">
        <v>490</v>
      </c>
      <c r="D56" s="166">
        <v>22.74</v>
      </c>
    </row>
    <row r="57" spans="1:4" x14ac:dyDescent="0.25">
      <c r="A57" s="136">
        <v>42248</v>
      </c>
      <c r="B57" s="167">
        <v>397</v>
      </c>
      <c r="C57" s="135">
        <v>490</v>
      </c>
      <c r="D57" s="166">
        <v>22.74</v>
      </c>
    </row>
    <row r="58" spans="1:4" x14ac:dyDescent="0.25">
      <c r="A58" s="136">
        <v>42370</v>
      </c>
      <c r="B58" s="167">
        <v>397</v>
      </c>
      <c r="C58" s="135">
        <v>510</v>
      </c>
      <c r="D58" s="166">
        <v>24.08</v>
      </c>
    </row>
    <row r="59" spans="1:4" x14ac:dyDescent="0.25">
      <c r="A59" s="136">
        <v>42736</v>
      </c>
      <c r="B59" s="167">
        <v>397</v>
      </c>
      <c r="C59" s="135">
        <v>505</v>
      </c>
      <c r="D59" s="168">
        <v>23.91</v>
      </c>
    </row>
    <row r="60" spans="1:4" x14ac:dyDescent="0.25">
      <c r="A60" s="136">
        <v>43101</v>
      </c>
      <c r="B60" s="167">
        <v>397</v>
      </c>
      <c r="C60" s="135"/>
      <c r="D60" s="168"/>
    </row>
    <row r="61" spans="1:4" ht="15.75" thickBot="1" x14ac:dyDescent="0.3">
      <c r="A61" s="136">
        <v>43466</v>
      </c>
      <c r="B61" s="169">
        <v>397</v>
      </c>
      <c r="C61" s="170"/>
      <c r="D61" s="17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530D8-D7B5-4F11-B0B1-A9C056FFD17F}">
  <sheetPr>
    <tabColor rgb="FF00B050"/>
  </sheetPr>
  <dimension ref="A1:D33"/>
  <sheetViews>
    <sheetView topLeftCell="A2" zoomScaleNormal="100" workbookViewId="0">
      <selection activeCell="D2" sqref="D2"/>
    </sheetView>
  </sheetViews>
  <sheetFormatPr defaultRowHeight="15" x14ac:dyDescent="0.25"/>
  <cols>
    <col min="1" max="1" width="12.5703125" bestFit="1" customWidth="1"/>
    <col min="2" max="2" width="23.140625" customWidth="1"/>
    <col min="3" max="3" width="10.5703125" customWidth="1"/>
  </cols>
  <sheetData>
    <row r="1" spans="1:4" s="124" customFormat="1" x14ac:dyDescent="0.25">
      <c r="A1" s="125" t="s">
        <v>191</v>
      </c>
      <c r="B1" s="124" t="s">
        <v>195</v>
      </c>
      <c r="C1" s="124" t="s">
        <v>215</v>
      </c>
      <c r="D1" s="124" t="s">
        <v>217</v>
      </c>
    </row>
    <row r="2" spans="1:4" s="124" customFormat="1" x14ac:dyDescent="0.25">
      <c r="A2" s="125" t="s">
        <v>192</v>
      </c>
      <c r="B2" s="1" t="s">
        <v>193</v>
      </c>
      <c r="C2" s="1" t="s">
        <v>214</v>
      </c>
      <c r="D2" s="176" t="s">
        <v>218</v>
      </c>
    </row>
    <row r="3" spans="1:4" s="124" customFormat="1" x14ac:dyDescent="0.25">
      <c r="A3" s="125" t="s">
        <v>189</v>
      </c>
      <c r="B3" s="124" t="s">
        <v>213</v>
      </c>
      <c r="C3" s="124" t="s">
        <v>216</v>
      </c>
      <c r="D3" s="124" t="s">
        <v>219</v>
      </c>
    </row>
    <row r="4" spans="1:4" s="124" customFormat="1" x14ac:dyDescent="0.25"/>
    <row r="5" spans="1:4" s="127" customFormat="1" ht="13.5" customHeight="1" x14ac:dyDescent="0.25">
      <c r="A5" s="126" t="s">
        <v>190</v>
      </c>
    </row>
    <row r="7" spans="1:4" x14ac:dyDescent="0.25">
      <c r="B7" s="173" t="s">
        <v>39</v>
      </c>
    </row>
    <row r="8" spans="1:4" ht="86.45" customHeight="1" x14ac:dyDescent="0.25">
      <c r="A8" s="13" t="s">
        <v>11</v>
      </c>
      <c r="B8" s="174" t="s">
        <v>38</v>
      </c>
      <c r="C8" s="15" t="s">
        <v>37</v>
      </c>
      <c r="D8" s="15" t="s">
        <v>36</v>
      </c>
    </row>
    <row r="9" spans="1:4" s="176" customFormat="1" ht="15.75" thickBot="1" x14ac:dyDescent="0.3">
      <c r="A9" s="175"/>
      <c r="B9" s="175" t="s">
        <v>6</v>
      </c>
      <c r="C9" s="176" t="s">
        <v>35</v>
      </c>
      <c r="D9" s="176" t="s">
        <v>34</v>
      </c>
    </row>
    <row r="10" spans="1:4" x14ac:dyDescent="0.25">
      <c r="A10" s="7">
        <v>1995</v>
      </c>
      <c r="B10" s="12">
        <v>14689.888999999999</v>
      </c>
      <c r="C10" s="28">
        <v>58772</v>
      </c>
      <c r="D10" s="39">
        <f>B10*10^12/(C10*10^6)/1000</f>
        <v>249.9470666303682</v>
      </c>
    </row>
    <row r="11" spans="1:4" x14ac:dyDescent="0.25">
      <c r="A11" s="7">
        <v>1996</v>
      </c>
      <c r="B11" s="12">
        <v>15171.883</v>
      </c>
      <c r="C11" s="35">
        <f>C10+(C$14-C$10)/(A$14-A$10)</f>
        <v>60913.5</v>
      </c>
      <c r="D11" s="37">
        <f t="shared" ref="D11:D33" si="0">B11*10^9/(C11*10^6)</f>
        <v>249.07258653664624</v>
      </c>
    </row>
    <row r="12" spans="1:4" x14ac:dyDescent="0.25">
      <c r="A12" s="7">
        <v>1997</v>
      </c>
      <c r="B12" s="12">
        <v>15681.147999999999</v>
      </c>
      <c r="C12" s="35">
        <f>C11+(C$14-C$10)/(A$14-A$10)</f>
        <v>63055</v>
      </c>
      <c r="D12" s="37">
        <f t="shared" si="0"/>
        <v>248.69000079295853</v>
      </c>
    </row>
    <row r="13" spans="1:4" x14ac:dyDescent="0.25">
      <c r="A13" s="7">
        <v>1998</v>
      </c>
      <c r="B13" s="12">
        <v>15967.448</v>
      </c>
      <c r="C13" s="35">
        <f>C12+(C$14-C$10)/(A$14-A$10)</f>
        <v>65196.5</v>
      </c>
      <c r="D13" s="37">
        <f t="shared" si="0"/>
        <v>244.91265635425214</v>
      </c>
    </row>
    <row r="14" spans="1:4" x14ac:dyDescent="0.25">
      <c r="A14" s="7">
        <v>1999</v>
      </c>
      <c r="B14" s="12">
        <v>16376.239</v>
      </c>
      <c r="C14" s="28">
        <v>67338</v>
      </c>
      <c r="D14" s="37">
        <f t="shared" si="0"/>
        <v>243.1946152246874</v>
      </c>
    </row>
    <row r="15" spans="1:4" x14ac:dyDescent="0.25">
      <c r="A15" s="7">
        <v>2000</v>
      </c>
      <c r="B15" s="12">
        <v>17175.294000000002</v>
      </c>
      <c r="C15" s="35">
        <f>C14+(C$18-C$14)/(A$18-A$14)</f>
        <v>68418</v>
      </c>
      <c r="D15" s="37">
        <f t="shared" si="0"/>
        <v>251.03472770323603</v>
      </c>
    </row>
    <row r="16" spans="1:4" x14ac:dyDescent="0.25">
      <c r="A16" s="7">
        <v>2001</v>
      </c>
      <c r="B16" s="12">
        <v>17136.723999999998</v>
      </c>
      <c r="C16" s="35">
        <f>C15+(C$18-C$14)/(A$18-A$14)</f>
        <v>69498</v>
      </c>
      <c r="D16" s="37">
        <f t="shared" si="0"/>
        <v>246.57866413421965</v>
      </c>
    </row>
    <row r="17" spans="1:4" x14ac:dyDescent="0.25">
      <c r="A17" s="7">
        <v>2002</v>
      </c>
      <c r="B17" s="12">
        <v>17345.691999999999</v>
      </c>
      <c r="C17" s="35">
        <f>C16+(C$18-C$14)/(A$18-A$14)</f>
        <v>70578</v>
      </c>
      <c r="D17" s="37">
        <f t="shared" si="0"/>
        <v>245.76627277621921</v>
      </c>
    </row>
    <row r="18" spans="1:4" x14ac:dyDescent="0.25">
      <c r="A18" s="7">
        <v>2003</v>
      </c>
      <c r="B18" s="12">
        <v>17346.089</v>
      </c>
      <c r="C18" s="28">
        <v>71658</v>
      </c>
      <c r="D18" s="37">
        <f t="shared" si="0"/>
        <v>242.06772446900555</v>
      </c>
    </row>
    <row r="19" spans="1:4" x14ac:dyDescent="0.25">
      <c r="A19" s="7">
        <v>2004</v>
      </c>
      <c r="B19" s="12">
        <v>17655.462</v>
      </c>
      <c r="C19" s="35">
        <f t="shared" ref="C19:C26" si="1">C18+(C$27-C$18)/(A$27-A$18)</f>
        <v>73373</v>
      </c>
      <c r="D19" s="37">
        <f t="shared" si="0"/>
        <v>240.62614313166969</v>
      </c>
    </row>
    <row r="20" spans="1:4" x14ac:dyDescent="0.25">
      <c r="A20" s="7">
        <v>2005</v>
      </c>
      <c r="B20" s="12">
        <v>17853.445</v>
      </c>
      <c r="C20" s="35">
        <f t="shared" si="1"/>
        <v>75088</v>
      </c>
      <c r="D20" s="37">
        <f t="shared" si="0"/>
        <v>237.76695344129556</v>
      </c>
    </row>
    <row r="21" spans="1:4" x14ac:dyDescent="0.25">
      <c r="A21" s="7">
        <v>2006</v>
      </c>
      <c r="B21" s="12">
        <v>17707.235000000001</v>
      </c>
      <c r="C21" s="35">
        <f t="shared" si="1"/>
        <v>76803</v>
      </c>
      <c r="D21" s="37">
        <f t="shared" si="0"/>
        <v>230.55394971550589</v>
      </c>
    </row>
    <row r="22" spans="1:4" x14ac:dyDescent="0.25">
      <c r="A22" s="7">
        <v>2007</v>
      </c>
      <c r="B22" s="12">
        <v>18252.918000000001</v>
      </c>
      <c r="C22" s="35">
        <f t="shared" si="1"/>
        <v>78518</v>
      </c>
      <c r="D22" s="37">
        <f t="shared" si="0"/>
        <v>232.46794365623168</v>
      </c>
    </row>
    <row r="23" spans="1:4" ht="19.5" customHeight="1" x14ac:dyDescent="0.25">
      <c r="A23" s="7">
        <v>2008</v>
      </c>
      <c r="B23" s="12">
        <v>18402.243999999999</v>
      </c>
      <c r="C23" s="35">
        <f t="shared" si="1"/>
        <v>80233</v>
      </c>
      <c r="D23" s="37">
        <f t="shared" si="0"/>
        <v>229.36003888674236</v>
      </c>
    </row>
    <row r="24" spans="1:4" x14ac:dyDescent="0.25">
      <c r="A24" s="7">
        <v>2009</v>
      </c>
      <c r="B24" s="12">
        <v>17887.561000000002</v>
      </c>
      <c r="C24" s="35">
        <f t="shared" si="1"/>
        <v>81948</v>
      </c>
      <c r="D24" s="37">
        <f t="shared" si="0"/>
        <v>218.27940889344461</v>
      </c>
    </row>
    <row r="25" spans="1:4" x14ac:dyDescent="0.25">
      <c r="A25" s="7">
        <v>2010</v>
      </c>
      <c r="B25" s="12">
        <v>18058.632000000001</v>
      </c>
      <c r="C25" s="35">
        <f t="shared" si="1"/>
        <v>83663</v>
      </c>
      <c r="D25" s="37">
        <f t="shared" si="0"/>
        <v>215.84968265541517</v>
      </c>
    </row>
    <row r="26" spans="1:4" x14ac:dyDescent="0.25">
      <c r="A26" s="7">
        <v>2011</v>
      </c>
      <c r="B26" s="12">
        <v>17981.378000000001</v>
      </c>
      <c r="C26" s="35">
        <f t="shared" si="1"/>
        <v>85378</v>
      </c>
      <c r="D26" s="37">
        <f t="shared" si="0"/>
        <v>210.60903277190846</v>
      </c>
    </row>
    <row r="27" spans="1:4" x14ac:dyDescent="0.25">
      <c r="A27" s="7">
        <v>2012</v>
      </c>
      <c r="B27" s="12">
        <v>17421.350999999999</v>
      </c>
      <c r="C27" s="28">
        <v>87093</v>
      </c>
      <c r="D27" s="37">
        <f t="shared" si="0"/>
        <v>200.03158692432226</v>
      </c>
    </row>
    <row r="28" spans="1:4" x14ac:dyDescent="0.25">
      <c r="A28" s="7">
        <v>2013</v>
      </c>
      <c r="B28" s="12">
        <v>17929.446</v>
      </c>
      <c r="C28" s="35">
        <f>C27+(C$30-C$27)/(A$30-A$27)</f>
        <v>87681.794333333324</v>
      </c>
      <c r="D28" s="37">
        <f t="shared" si="0"/>
        <v>204.48311004949286</v>
      </c>
    </row>
    <row r="29" spans="1:4" x14ac:dyDescent="0.25">
      <c r="A29" s="7">
        <v>2014</v>
      </c>
      <c r="B29" s="12">
        <v>18264.465</v>
      </c>
      <c r="C29" s="35">
        <f>C28+(C$30-C$27)/(A$30-A$27)</f>
        <v>88270.588666666648</v>
      </c>
      <c r="D29" s="37">
        <f t="shared" si="0"/>
        <v>206.9145031871432</v>
      </c>
    </row>
    <row r="30" spans="1:4" x14ac:dyDescent="0.25">
      <c r="A30" s="7">
        <v>2015</v>
      </c>
      <c r="B30" s="12">
        <v>18156.727999999999</v>
      </c>
      <c r="C30" s="35">
        <v>88859.382999999987</v>
      </c>
      <c r="D30" s="37">
        <f t="shared" si="0"/>
        <v>204.33101589282927</v>
      </c>
    </row>
    <row r="31" spans="1:4" x14ac:dyDescent="0.25">
      <c r="A31" s="7">
        <v>2016</v>
      </c>
      <c r="B31" s="12">
        <v>18030.223000000002</v>
      </c>
      <c r="C31" s="35">
        <v>89743.964999999997</v>
      </c>
      <c r="D31" s="37">
        <f t="shared" si="0"/>
        <v>200.90735906308575</v>
      </c>
    </row>
    <row r="32" spans="1:4" x14ac:dyDescent="0.25">
      <c r="A32" s="7">
        <v>2017</v>
      </c>
      <c r="B32" s="12">
        <v>17899.252</v>
      </c>
      <c r="C32" s="35">
        <v>90694.137999999992</v>
      </c>
      <c r="D32" s="37">
        <f t="shared" si="0"/>
        <v>197.35842243740166</v>
      </c>
    </row>
    <row r="33" spans="1:4" ht="15.75" thickBot="1" x14ac:dyDescent="0.3">
      <c r="A33" s="7">
        <v>2018</v>
      </c>
      <c r="B33" s="12">
        <v>18607.545999999998</v>
      </c>
      <c r="C33" s="35">
        <v>91700</v>
      </c>
      <c r="D33" s="34">
        <f t="shared" si="0"/>
        <v>202.91762268266086</v>
      </c>
    </row>
  </sheetData>
  <hyperlinks>
    <hyperlink ref="B2" r:id="rId1" xr:uid="{3BD348CE-CE25-47EB-97BF-F7F6CEE66112}"/>
    <hyperlink ref="C2" r:id="rId2" xr:uid="{2DF38470-AA13-49DC-A39D-DFB13E2C3596}"/>
  </hyperlinks>
  <pageMargins left="0.7" right="0.7" top="0.75" bottom="0.75" header="0.3" footer="0.3"/>
  <pageSetup orientation="portrait" horizontalDpi="1200" verticalDpi="120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C2E0D-38C4-431D-A0F8-01F4D10FB56E}">
  <sheetPr>
    <tabColor rgb="FF00B050"/>
  </sheetPr>
  <dimension ref="A1:M10"/>
  <sheetViews>
    <sheetView zoomScaleNormal="100" workbookViewId="0">
      <selection activeCell="A5" sqref="A1:XFD5"/>
    </sheetView>
  </sheetViews>
  <sheetFormatPr defaultColWidth="8.7109375" defaultRowHeight="15" x14ac:dyDescent="0.25"/>
  <cols>
    <col min="1" max="1" width="15.85546875" style="124" customWidth="1"/>
    <col min="2" max="2" width="13.85546875" style="124" customWidth="1"/>
    <col min="3" max="16384" width="8.7109375" style="124"/>
  </cols>
  <sheetData>
    <row r="1" spans="1:13" x14ac:dyDescent="0.25">
      <c r="A1" s="125" t="s">
        <v>191</v>
      </c>
      <c r="B1" s="124" t="s">
        <v>220</v>
      </c>
      <c r="C1" s="124" t="s">
        <v>223</v>
      </c>
    </row>
    <row r="2" spans="1:13" x14ac:dyDescent="0.25">
      <c r="A2" s="125" t="s">
        <v>192</v>
      </c>
      <c r="B2" s="1" t="s">
        <v>221</v>
      </c>
      <c r="C2" s="1" t="s">
        <v>224</v>
      </c>
      <c r="D2" s="172"/>
    </row>
    <row r="3" spans="1:13" x14ac:dyDescent="0.25">
      <c r="A3" s="125" t="s">
        <v>189</v>
      </c>
      <c r="B3" s="124" t="s">
        <v>222</v>
      </c>
      <c r="C3" s="124" t="s">
        <v>222</v>
      </c>
    </row>
    <row r="5" spans="1:13" s="127" customFormat="1" ht="13.5" customHeight="1" x14ac:dyDescent="0.25">
      <c r="A5" s="126" t="s">
        <v>190</v>
      </c>
    </row>
    <row r="6" spans="1:13" x14ac:dyDescent="0.25">
      <c r="A6" s="33"/>
      <c r="B6" s="33"/>
    </row>
    <row r="7" spans="1:13" ht="45" x14ac:dyDescent="0.25">
      <c r="A7" s="33"/>
      <c r="B7" s="178"/>
      <c r="C7" s="177" t="s">
        <v>1</v>
      </c>
      <c r="D7" s="177" t="s">
        <v>33</v>
      </c>
      <c r="E7" s="177" t="s">
        <v>32</v>
      </c>
      <c r="F7" s="177" t="s">
        <v>0</v>
      </c>
      <c r="G7" s="177" t="s">
        <v>31</v>
      </c>
      <c r="H7" s="177" t="s">
        <v>2</v>
      </c>
      <c r="I7" s="177" t="s">
        <v>30</v>
      </c>
      <c r="J7" s="177" t="s">
        <v>29</v>
      </c>
      <c r="K7" s="177" t="s">
        <v>28</v>
      </c>
      <c r="L7" s="177" t="s">
        <v>27</v>
      </c>
      <c r="M7" s="177" t="s">
        <v>26</v>
      </c>
    </row>
    <row r="8" spans="1:13" ht="30.75" thickBot="1" x14ac:dyDescent="0.3">
      <c r="A8" s="33"/>
      <c r="B8" s="178"/>
      <c r="C8" s="179" t="s">
        <v>25</v>
      </c>
      <c r="D8" s="179" t="s">
        <v>25</v>
      </c>
      <c r="E8" s="179" t="s">
        <v>25</v>
      </c>
      <c r="F8" s="179" t="s">
        <v>25</v>
      </c>
      <c r="G8" s="179" t="s">
        <v>25</v>
      </c>
      <c r="H8" s="179" t="s">
        <v>25</v>
      </c>
      <c r="I8" s="179" t="s">
        <v>25</v>
      </c>
      <c r="J8" s="179" t="s">
        <v>25</v>
      </c>
      <c r="K8" s="179" t="s">
        <v>25</v>
      </c>
      <c r="L8" s="179" t="s">
        <v>25</v>
      </c>
      <c r="M8" s="179" t="s">
        <v>25</v>
      </c>
    </row>
    <row r="9" spans="1:13" ht="15.75" thickBot="1" x14ac:dyDescent="0.3">
      <c r="B9" s="180" t="s">
        <v>24</v>
      </c>
      <c r="C9" s="181">
        <v>2365</v>
      </c>
      <c r="D9" s="182">
        <v>516</v>
      </c>
      <c r="E9" s="182">
        <v>436</v>
      </c>
      <c r="F9" s="182">
        <v>501</v>
      </c>
      <c r="G9" s="183">
        <v>1340</v>
      </c>
      <c r="H9" s="182">
        <v>190</v>
      </c>
      <c r="I9" s="182">
        <v>381</v>
      </c>
      <c r="J9" s="182">
        <v>69</v>
      </c>
      <c r="K9" s="182">
        <v>156</v>
      </c>
      <c r="L9" s="184">
        <v>569</v>
      </c>
      <c r="M9" s="185">
        <f>SUM(C9:L9)</f>
        <v>6523</v>
      </c>
    </row>
    <row r="10" spans="1:13" ht="15.75" thickBot="1" x14ac:dyDescent="0.3">
      <c r="B10" s="180" t="s">
        <v>23</v>
      </c>
      <c r="C10" s="181">
        <v>1756</v>
      </c>
      <c r="D10" s="182">
        <v>656</v>
      </c>
      <c r="E10" s="182">
        <v>668</v>
      </c>
      <c r="F10" s="182">
        <v>507</v>
      </c>
      <c r="G10" s="182">
        <v>724</v>
      </c>
      <c r="H10" s="182">
        <v>517</v>
      </c>
      <c r="I10" s="182">
        <v>670</v>
      </c>
      <c r="J10" s="182">
        <v>172</v>
      </c>
      <c r="K10" s="182">
        <v>405</v>
      </c>
      <c r="L10" s="184">
        <v>889</v>
      </c>
      <c r="M10" s="185">
        <f>SUM(C10:L10)</f>
        <v>6964</v>
      </c>
    </row>
  </sheetData>
  <hyperlinks>
    <hyperlink ref="B2" r:id="rId1" xr:uid="{9821BC51-B962-436D-BE70-906AADB64DD5}"/>
    <hyperlink ref="C2" r:id="rId2" xr:uid="{9918FF64-EACD-4407-8003-B75C021DF1B3}"/>
  </hyperlinks>
  <pageMargins left="0.7" right="0.7" top="0.75" bottom="0.75" header="0.3" footer="0.3"/>
  <pageSetup orientation="portrait" horizontalDpi="1200" verticalDpi="12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1468-90B3-4F3D-9336-BFDAAC877CE4}">
  <sheetPr>
    <tabColor rgb="FF00B050"/>
  </sheetPr>
  <dimension ref="A1:R27"/>
  <sheetViews>
    <sheetView zoomScaleNormal="100" workbookViewId="0">
      <pane xSplit="1" topLeftCell="B1" activePane="topRight" state="frozen"/>
      <selection activeCell="R50" sqref="R50"/>
      <selection pane="topRight" activeCell="A3" sqref="A1:XFD3"/>
    </sheetView>
  </sheetViews>
  <sheetFormatPr defaultColWidth="8.85546875" defaultRowHeight="15" x14ac:dyDescent="0.25"/>
  <cols>
    <col min="1" max="1" width="16.85546875" customWidth="1"/>
    <col min="2" max="2" width="16.42578125" customWidth="1"/>
    <col min="3" max="3" width="12.7109375" customWidth="1"/>
    <col min="5" max="5" width="18" customWidth="1"/>
    <col min="7" max="7" width="19.140625" customWidth="1"/>
    <col min="8" max="8" width="13.7109375" customWidth="1"/>
    <col min="12" max="12" width="17.7109375" customWidth="1"/>
    <col min="13" max="13" width="13.85546875" customWidth="1"/>
    <col min="18" max="18" width="20.28515625" customWidth="1"/>
  </cols>
  <sheetData>
    <row r="1" spans="1:16" s="186" customFormat="1" x14ac:dyDescent="0.25">
      <c r="A1" s="125" t="s">
        <v>187</v>
      </c>
      <c r="B1" s="186" t="s">
        <v>225</v>
      </c>
    </row>
    <row r="2" spans="1:16" s="186" customFormat="1" x14ac:dyDescent="0.25">
      <c r="A2" s="125" t="s">
        <v>188</v>
      </c>
      <c r="B2" s="1" t="s">
        <v>226</v>
      </c>
      <c r="C2" s="1"/>
      <c r="D2" s="172"/>
    </row>
    <row r="3" spans="1:16" s="186" customFormat="1" x14ac:dyDescent="0.25">
      <c r="A3" s="125" t="s">
        <v>189</v>
      </c>
      <c r="B3" s="186" t="s">
        <v>227</v>
      </c>
    </row>
    <row r="4" spans="1:16" s="186" customFormat="1" x14ac:dyDescent="0.25"/>
    <row r="5" spans="1:16" s="127" customFormat="1" ht="13.5" customHeight="1" x14ac:dyDescent="0.25">
      <c r="A5" s="126" t="s">
        <v>190</v>
      </c>
    </row>
    <row r="7" spans="1:16" s="188" customFormat="1" ht="35.25" customHeight="1" x14ac:dyDescent="0.25">
      <c r="A7" s="187"/>
      <c r="B7" s="187" t="s">
        <v>56</v>
      </c>
      <c r="C7" s="187" t="s">
        <v>55</v>
      </c>
      <c r="D7" s="187" t="s">
        <v>45</v>
      </c>
      <c r="E7" s="187" t="s">
        <v>57</v>
      </c>
      <c r="F7" s="187" t="s">
        <v>27</v>
      </c>
      <c r="G7" s="187" t="s">
        <v>56</v>
      </c>
      <c r="H7" s="187" t="s">
        <v>55</v>
      </c>
      <c r="I7" s="187" t="s">
        <v>45</v>
      </c>
      <c r="J7" s="187" t="s">
        <v>46</v>
      </c>
      <c r="K7" s="187" t="s">
        <v>27</v>
      </c>
      <c r="L7" s="187" t="s">
        <v>56</v>
      </c>
      <c r="M7" s="187" t="s">
        <v>55</v>
      </c>
      <c r="N7" s="187" t="s">
        <v>45</v>
      </c>
      <c r="O7" s="187" t="s">
        <v>46</v>
      </c>
      <c r="P7" s="187" t="s">
        <v>27</v>
      </c>
    </row>
    <row r="8" spans="1:16" s="188" customFormat="1" x14ac:dyDescent="0.25">
      <c r="A8" s="187"/>
      <c r="B8" s="187">
        <v>2001</v>
      </c>
      <c r="C8" s="187">
        <v>2001</v>
      </c>
      <c r="D8" s="187">
        <v>2001</v>
      </c>
      <c r="E8" s="187">
        <v>2001</v>
      </c>
      <c r="F8" s="187">
        <v>2001</v>
      </c>
      <c r="G8" s="187">
        <v>2010</v>
      </c>
      <c r="H8" s="187">
        <v>2010</v>
      </c>
      <c r="I8" s="187">
        <v>2010</v>
      </c>
      <c r="J8" s="187">
        <v>2010</v>
      </c>
      <c r="K8" s="187">
        <v>2010</v>
      </c>
      <c r="L8" s="187">
        <v>2015</v>
      </c>
      <c r="M8" s="187">
        <v>2015</v>
      </c>
      <c r="N8" s="187">
        <v>2015</v>
      </c>
      <c r="O8" s="187">
        <v>2015</v>
      </c>
      <c r="P8" s="187">
        <v>2015</v>
      </c>
    </row>
    <row r="9" spans="1:16" s="188" customFormat="1" ht="30.75" thickBot="1" x14ac:dyDescent="0.3">
      <c r="A9" s="187"/>
      <c r="B9" s="189" t="s">
        <v>44</v>
      </c>
      <c r="C9" s="189" t="s">
        <v>44</v>
      </c>
      <c r="D9" s="189" t="s">
        <v>44</v>
      </c>
      <c r="E9" s="189" t="s">
        <v>44</v>
      </c>
      <c r="F9" s="189" t="s">
        <v>44</v>
      </c>
      <c r="G9" s="189" t="s">
        <v>44</v>
      </c>
      <c r="H9" s="189" t="s">
        <v>44</v>
      </c>
      <c r="I9" s="189" t="s">
        <v>44</v>
      </c>
      <c r="J9" s="189" t="s">
        <v>44</v>
      </c>
      <c r="K9" s="189" t="s">
        <v>44</v>
      </c>
      <c r="L9" s="189" t="s">
        <v>44</v>
      </c>
      <c r="M9" s="189" t="s">
        <v>44</v>
      </c>
      <c r="N9" s="189" t="s">
        <v>44</v>
      </c>
      <c r="O9" s="189" t="s">
        <v>44</v>
      </c>
      <c r="P9" s="189" t="s">
        <v>44</v>
      </c>
    </row>
    <row r="10" spans="1:16" s="188" customFormat="1" x14ac:dyDescent="0.25">
      <c r="A10" s="187" t="s">
        <v>43</v>
      </c>
      <c r="B10" s="190">
        <v>187.6</v>
      </c>
      <c r="C10" s="191">
        <v>19.899999999999999</v>
      </c>
      <c r="D10" s="191">
        <v>0.7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2"/>
    </row>
    <row r="11" spans="1:16" s="188" customFormat="1" x14ac:dyDescent="0.25">
      <c r="A11" s="187" t="s">
        <v>54</v>
      </c>
      <c r="B11" s="193"/>
      <c r="C11" s="194"/>
      <c r="D11" s="194"/>
      <c r="E11" s="194"/>
      <c r="F11" s="194"/>
      <c r="G11" s="194">
        <f>136.029447164782+12.0129961918064</f>
        <v>148.04244335658839</v>
      </c>
      <c r="H11" s="194">
        <f>15.0221879648165+9.93859265927861</f>
        <v>24.960780624095108</v>
      </c>
      <c r="I11" s="194">
        <v>0.19619554720944235</v>
      </c>
      <c r="J11" s="194"/>
      <c r="K11" s="194">
        <v>1.3016828661611115</v>
      </c>
      <c r="L11" s="194"/>
      <c r="M11" s="194"/>
      <c r="N11" s="194"/>
      <c r="O11" s="194"/>
      <c r="P11" s="195"/>
    </row>
    <row r="12" spans="1:16" s="188" customFormat="1" x14ac:dyDescent="0.25">
      <c r="A12" s="187" t="s">
        <v>53</v>
      </c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>
        <f>63.1+42.41</f>
        <v>105.50999999999999</v>
      </c>
      <c r="M12" s="194">
        <f>26.17+13.64</f>
        <v>39.81</v>
      </c>
      <c r="N12" s="194">
        <v>0.16</v>
      </c>
      <c r="O12" s="194">
        <v>2.79</v>
      </c>
      <c r="P12" s="195">
        <v>0.79</v>
      </c>
    </row>
    <row r="13" spans="1:16" s="188" customFormat="1" x14ac:dyDescent="0.25">
      <c r="A13" s="187"/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5"/>
    </row>
    <row r="14" spans="1:16" s="188" customFormat="1" x14ac:dyDescent="0.25">
      <c r="A14" s="187" t="s">
        <v>42</v>
      </c>
      <c r="B14" s="193">
        <v>124.5</v>
      </c>
      <c r="C14" s="194">
        <v>220.1</v>
      </c>
      <c r="D14" s="194">
        <v>46.2</v>
      </c>
      <c r="E14" s="194">
        <v>0.1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5"/>
    </row>
    <row r="15" spans="1:16" s="188" customFormat="1" x14ac:dyDescent="0.25">
      <c r="A15" s="187" t="s">
        <v>52</v>
      </c>
      <c r="B15" s="193"/>
      <c r="C15" s="194"/>
      <c r="D15" s="194"/>
      <c r="E15" s="194"/>
      <c r="F15" s="194"/>
      <c r="G15" s="194">
        <f>15.4063107044548+14.6779820368716</f>
        <v>30.084292741326401</v>
      </c>
      <c r="H15" s="194">
        <f>15.9491451228045+250.31502355762</f>
        <v>266.26416868042452</v>
      </c>
      <c r="I15" s="194">
        <v>49.428693489708273</v>
      </c>
      <c r="J15" s="194"/>
      <c r="K15" s="194">
        <v>3.2878496838994318</v>
      </c>
      <c r="L15" s="194"/>
      <c r="M15" s="194"/>
      <c r="N15" s="194"/>
      <c r="O15" s="194"/>
      <c r="P15" s="195"/>
    </row>
    <row r="16" spans="1:16" s="188" customFormat="1" x14ac:dyDescent="0.25">
      <c r="A16" s="187" t="s">
        <v>51</v>
      </c>
      <c r="B16" s="193"/>
      <c r="C16" s="194"/>
      <c r="D16" s="194"/>
      <c r="E16" s="194"/>
      <c r="F16" s="194"/>
      <c r="G16" s="194"/>
      <c r="H16" s="194"/>
      <c r="I16" s="194"/>
      <c r="J16" s="194"/>
      <c r="K16" s="194"/>
      <c r="L16" s="194">
        <f>6.91+3.45</f>
        <v>10.36</v>
      </c>
      <c r="M16" s="194">
        <f>17.33+162.46</f>
        <v>179.79000000000002</v>
      </c>
      <c r="N16" s="194">
        <v>31.28</v>
      </c>
      <c r="O16" s="194">
        <v>15.41</v>
      </c>
      <c r="P16" s="195">
        <v>0.28000000000000003</v>
      </c>
    </row>
    <row r="17" spans="1:18" s="188" customFormat="1" x14ac:dyDescent="0.25">
      <c r="A17" s="187"/>
      <c r="B17" s="193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5"/>
    </row>
    <row r="18" spans="1:18" s="188" customFormat="1" x14ac:dyDescent="0.25">
      <c r="A18" s="187" t="s">
        <v>41</v>
      </c>
      <c r="B18" s="193">
        <v>2.6</v>
      </c>
      <c r="C18" s="194">
        <v>72.3</v>
      </c>
      <c r="D18" s="194">
        <v>33</v>
      </c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5"/>
    </row>
    <row r="19" spans="1:18" s="188" customFormat="1" x14ac:dyDescent="0.25">
      <c r="A19" s="187" t="s">
        <v>50</v>
      </c>
      <c r="B19" s="193"/>
      <c r="C19" s="194"/>
      <c r="D19" s="194"/>
      <c r="E19" s="194"/>
      <c r="F19" s="194"/>
      <c r="G19" s="194">
        <f>0.0855757688480495+0.0206621640301366</f>
        <v>0.1062379328781861</v>
      </c>
      <c r="H19" s="194">
        <f>0.0598503781006214+23.191239831916</f>
        <v>23.251090210016621</v>
      </c>
      <c r="I19" s="194">
        <v>34.871170292907898</v>
      </c>
      <c r="J19" s="194"/>
      <c r="K19" s="194">
        <v>5.2468097592164122E-2</v>
      </c>
      <c r="L19" s="194"/>
      <c r="M19" s="194"/>
      <c r="N19" s="194"/>
      <c r="O19" s="194"/>
      <c r="P19" s="195"/>
    </row>
    <row r="20" spans="1:18" s="188" customFormat="1" x14ac:dyDescent="0.25">
      <c r="A20" s="187" t="s">
        <v>49</v>
      </c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>
        <f>0.01+0.01</f>
        <v>0.02</v>
      </c>
      <c r="M20" s="194">
        <f>0.05+28.75</f>
        <v>28.8</v>
      </c>
      <c r="N20" s="194">
        <v>22.89</v>
      </c>
      <c r="O20" s="194">
        <v>0.78</v>
      </c>
      <c r="P20" s="195">
        <v>0.08</v>
      </c>
    </row>
    <row r="21" spans="1:18" s="188" customFormat="1" x14ac:dyDescent="0.25">
      <c r="A21" s="187"/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5"/>
    </row>
    <row r="22" spans="1:18" s="188" customFormat="1" x14ac:dyDescent="0.25">
      <c r="A22" s="187" t="s">
        <v>40</v>
      </c>
      <c r="B22" s="193">
        <v>6.5</v>
      </c>
      <c r="C22" s="194">
        <v>1.1000000000000001</v>
      </c>
      <c r="D22" s="194">
        <v>50.2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5"/>
    </row>
    <row r="23" spans="1:18" s="188" customFormat="1" x14ac:dyDescent="0.25">
      <c r="A23" s="187" t="s">
        <v>48</v>
      </c>
      <c r="B23" s="193"/>
      <c r="C23" s="194"/>
      <c r="D23" s="194"/>
      <c r="E23" s="194"/>
      <c r="F23" s="194"/>
      <c r="G23" s="194">
        <f>4.13693534874063+1.40723024768401</f>
        <v>5.5441655964246408</v>
      </c>
      <c r="H23" s="194">
        <f>0.861024162221497+10.1301553688817</f>
        <v>10.991179531103198</v>
      </c>
      <c r="I23" s="194">
        <v>98.116460028210753</v>
      </c>
      <c r="J23" s="194"/>
      <c r="K23" s="194">
        <v>3.047533180498764</v>
      </c>
      <c r="L23" s="194"/>
      <c r="M23" s="194"/>
      <c r="N23" s="194"/>
      <c r="O23" s="194"/>
      <c r="P23" s="195"/>
    </row>
    <row r="24" spans="1:18" s="188" customFormat="1" ht="15.75" thickBot="1" x14ac:dyDescent="0.3">
      <c r="A24" s="187" t="s">
        <v>47</v>
      </c>
      <c r="B24" s="196"/>
      <c r="C24" s="197"/>
      <c r="D24" s="197"/>
      <c r="E24" s="197"/>
      <c r="F24" s="197"/>
      <c r="G24" s="197"/>
      <c r="H24" s="197"/>
      <c r="I24" s="197"/>
      <c r="J24" s="197"/>
      <c r="K24" s="197"/>
      <c r="L24" s="197">
        <f>3.24+3.09</f>
        <v>6.33</v>
      </c>
      <c r="M24" s="197">
        <f>0.91+7.41</f>
        <v>8.32</v>
      </c>
      <c r="N24" s="197">
        <v>162.19</v>
      </c>
      <c r="O24" s="197">
        <v>18.98</v>
      </c>
      <c r="P24" s="198">
        <v>6.42</v>
      </c>
    </row>
    <row r="25" spans="1:18" x14ac:dyDescent="0.25">
      <c r="P25" s="96"/>
    </row>
    <row r="27" spans="1:18" x14ac:dyDescent="0.25">
      <c r="R27" s="31"/>
    </row>
  </sheetData>
  <hyperlinks>
    <hyperlink ref="B2" r:id="rId1" xr:uid="{F80D81FF-5E75-4EE4-8447-DE6540ED7933}"/>
  </hyperlinks>
  <pageMargins left="0.7" right="0.7" top="0.75" bottom="0.75" header="0.3" footer="0.3"/>
  <pageSetup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C124F-CE98-4724-B599-82CDF82F78DA}">
  <sheetPr>
    <tabColor rgb="FF00B050"/>
  </sheetPr>
  <dimension ref="A1:AB132"/>
  <sheetViews>
    <sheetView zoomScaleNormal="100" workbookViewId="0">
      <selection activeCell="J25" sqref="J25"/>
    </sheetView>
  </sheetViews>
  <sheetFormatPr defaultColWidth="8.85546875" defaultRowHeight="15" x14ac:dyDescent="0.25"/>
  <cols>
    <col min="1" max="1" width="13.28515625" customWidth="1"/>
    <col min="27" max="27" width="16.140625" customWidth="1"/>
    <col min="28" max="28" width="12.7109375" customWidth="1"/>
  </cols>
  <sheetData>
    <row r="1" spans="1:28" s="186" customFormat="1" x14ac:dyDescent="0.25">
      <c r="A1" s="125" t="s">
        <v>187</v>
      </c>
      <c r="B1" s="186" t="s">
        <v>228</v>
      </c>
    </row>
    <row r="2" spans="1:28" s="186" customFormat="1" x14ac:dyDescent="0.25">
      <c r="A2" s="125" t="s">
        <v>188</v>
      </c>
      <c r="B2" s="1" t="s">
        <v>229</v>
      </c>
    </row>
    <row r="3" spans="1:28" s="186" customFormat="1" x14ac:dyDescent="0.25">
      <c r="A3" s="125" t="s">
        <v>189</v>
      </c>
      <c r="B3" s="186" t="s">
        <v>230</v>
      </c>
    </row>
    <row r="4" spans="1:28" s="186" customFormat="1" x14ac:dyDescent="0.25"/>
    <row r="5" spans="1:28" s="127" customFormat="1" ht="13.5" customHeight="1" x14ac:dyDescent="0.25">
      <c r="A5" s="126" t="s">
        <v>190</v>
      </c>
    </row>
    <row r="7" spans="1:28" s="186" customFormat="1" x14ac:dyDescent="0.25">
      <c r="B7" s="247" t="s">
        <v>231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</row>
    <row r="8" spans="1:28" s="61" customFormat="1" x14ac:dyDescent="0.25">
      <c r="B8" s="76">
        <v>1</v>
      </c>
      <c r="C8" s="76">
        <v>2</v>
      </c>
      <c r="D8" s="76">
        <v>3</v>
      </c>
      <c r="E8" s="76">
        <v>4</v>
      </c>
      <c r="F8" s="76">
        <v>5</v>
      </c>
      <c r="G8" s="76">
        <v>6</v>
      </c>
      <c r="H8" s="76">
        <v>7</v>
      </c>
      <c r="I8" s="76">
        <v>8</v>
      </c>
      <c r="J8" s="76">
        <v>9</v>
      </c>
      <c r="K8" s="76">
        <v>10</v>
      </c>
      <c r="L8" s="76">
        <v>11</v>
      </c>
      <c r="M8" s="76">
        <v>12</v>
      </c>
      <c r="N8" s="76">
        <v>13</v>
      </c>
      <c r="O8" s="76">
        <v>14</v>
      </c>
      <c r="P8" s="76">
        <v>15</v>
      </c>
      <c r="Q8" s="76">
        <v>16</v>
      </c>
      <c r="R8" s="76">
        <v>17</v>
      </c>
      <c r="S8" s="76">
        <v>18</v>
      </c>
      <c r="T8" s="76">
        <v>19</v>
      </c>
      <c r="U8" s="76">
        <v>20</v>
      </c>
      <c r="V8" s="76">
        <v>21</v>
      </c>
      <c r="W8" s="76">
        <v>22</v>
      </c>
      <c r="X8" s="76">
        <v>23</v>
      </c>
      <c r="Y8" s="76">
        <v>24</v>
      </c>
    </row>
    <row r="9" spans="1:28" s="14" customFormat="1" ht="64.5" thickBot="1" x14ac:dyDescent="0.3">
      <c r="A9" s="200"/>
      <c r="B9" s="199" t="s">
        <v>81</v>
      </c>
      <c r="C9" s="199" t="s">
        <v>80</v>
      </c>
      <c r="D9" s="199" t="s">
        <v>79</v>
      </c>
      <c r="E9" s="199" t="s">
        <v>78</v>
      </c>
      <c r="F9" s="199" t="s">
        <v>77</v>
      </c>
      <c r="G9" s="106" t="s">
        <v>76</v>
      </c>
      <c r="H9" s="106" t="s">
        <v>75</v>
      </c>
      <c r="I9" s="106" t="s">
        <v>74</v>
      </c>
      <c r="J9" s="106" t="s">
        <v>73</v>
      </c>
      <c r="K9" s="106" t="s">
        <v>72</v>
      </c>
      <c r="L9" s="106" t="s">
        <v>62</v>
      </c>
      <c r="M9" s="106" t="s">
        <v>71</v>
      </c>
      <c r="N9" s="106" t="s">
        <v>70</v>
      </c>
      <c r="O9" s="106" t="s">
        <v>69</v>
      </c>
      <c r="P9" s="106" t="s">
        <v>68</v>
      </c>
      <c r="Q9" s="106" t="s">
        <v>67</v>
      </c>
      <c r="R9" s="106" t="s">
        <v>66</v>
      </c>
      <c r="S9" s="106" t="s">
        <v>65</v>
      </c>
      <c r="T9" s="106" t="s">
        <v>64</v>
      </c>
      <c r="U9" s="106" t="s">
        <v>63</v>
      </c>
      <c r="V9" s="106" t="s">
        <v>62</v>
      </c>
      <c r="W9" s="106" t="s">
        <v>61</v>
      </c>
      <c r="X9" s="106" t="s">
        <v>60</v>
      </c>
      <c r="Y9" s="106" t="s">
        <v>59</v>
      </c>
      <c r="Z9" s="106"/>
      <c r="AA9" s="106" t="s">
        <v>232</v>
      </c>
      <c r="AB9" s="106" t="s">
        <v>58</v>
      </c>
    </row>
    <row r="10" spans="1:28" x14ac:dyDescent="0.25">
      <c r="A10" s="47">
        <v>39356</v>
      </c>
      <c r="B10" s="58">
        <v>347</v>
      </c>
      <c r="C10" s="57"/>
      <c r="D10" s="57"/>
      <c r="E10" s="57"/>
      <c r="F10" s="57"/>
      <c r="G10" s="57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5"/>
      <c r="Z10" s="201"/>
      <c r="AA10" s="201"/>
      <c r="AB10" s="202"/>
    </row>
    <row r="11" spans="1:28" x14ac:dyDescent="0.25">
      <c r="A11" s="47">
        <v>39387</v>
      </c>
      <c r="B11" s="51">
        <v>347</v>
      </c>
      <c r="C11" s="54"/>
      <c r="D11" s="54"/>
      <c r="E11" s="54"/>
      <c r="F11" s="54"/>
      <c r="G11" s="54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2"/>
      <c r="Z11" s="201"/>
      <c r="AA11" s="201"/>
      <c r="AB11" s="203"/>
    </row>
    <row r="12" spans="1:28" x14ac:dyDescent="0.25">
      <c r="A12" s="47">
        <v>39417</v>
      </c>
      <c r="B12" s="51">
        <v>347</v>
      </c>
      <c r="C12" s="54"/>
      <c r="D12" s="54"/>
      <c r="E12" s="54"/>
      <c r="F12" s="54"/>
      <c r="G12" s="54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2"/>
      <c r="Z12" s="201"/>
      <c r="AA12" s="201"/>
      <c r="AB12" s="203"/>
    </row>
    <row r="13" spans="1:28" x14ac:dyDescent="0.25">
      <c r="A13" s="47">
        <v>39448</v>
      </c>
      <c r="B13" s="51">
        <v>347</v>
      </c>
      <c r="C13" s="54"/>
      <c r="D13" s="54"/>
      <c r="E13" s="54"/>
      <c r="F13" s="54"/>
      <c r="G13" s="54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2"/>
      <c r="Z13" s="201"/>
      <c r="AA13" s="201"/>
      <c r="AB13" s="203"/>
    </row>
    <row r="14" spans="1:28" x14ac:dyDescent="0.25">
      <c r="A14" s="47">
        <v>39479</v>
      </c>
      <c r="B14" s="51">
        <v>347</v>
      </c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2"/>
      <c r="Z14" s="201"/>
      <c r="AA14" s="201"/>
      <c r="AB14" s="203"/>
    </row>
    <row r="15" spans="1:28" x14ac:dyDescent="0.25">
      <c r="A15" s="47">
        <v>39508</v>
      </c>
      <c r="B15" s="51">
        <v>347</v>
      </c>
      <c r="C15" s="54"/>
      <c r="D15" s="54"/>
      <c r="E15" s="54"/>
      <c r="F15" s="54"/>
      <c r="G15" s="54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2"/>
      <c r="Z15" s="201"/>
      <c r="AA15" s="201"/>
      <c r="AB15" s="203"/>
    </row>
    <row r="16" spans="1:28" x14ac:dyDescent="0.25">
      <c r="A16" s="47">
        <v>39539</v>
      </c>
      <c r="B16" s="51">
        <v>347</v>
      </c>
      <c r="C16" s="54"/>
      <c r="D16" s="54"/>
      <c r="E16" s="54"/>
      <c r="F16" s="54"/>
      <c r="G16" s="54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2"/>
      <c r="Z16" s="201"/>
      <c r="AA16" s="201"/>
      <c r="AB16" s="203"/>
    </row>
    <row r="17" spans="1:28" x14ac:dyDescent="0.25">
      <c r="A17" s="47">
        <v>39569</v>
      </c>
      <c r="B17" s="51">
        <v>347</v>
      </c>
      <c r="C17" s="54"/>
      <c r="D17" s="54"/>
      <c r="E17" s="54"/>
      <c r="F17" s="54"/>
      <c r="G17" s="54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2"/>
      <c r="Z17" s="201"/>
      <c r="AA17" s="201"/>
      <c r="AB17" s="203"/>
    </row>
    <row r="18" spans="1:28" x14ac:dyDescent="0.25">
      <c r="A18" s="47">
        <v>39600</v>
      </c>
      <c r="B18" s="51">
        <v>347</v>
      </c>
      <c r="C18" s="54"/>
      <c r="D18" s="54"/>
      <c r="E18" s="54"/>
      <c r="F18" s="54"/>
      <c r="G18" s="54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2"/>
      <c r="Z18" s="201"/>
      <c r="AA18" s="201"/>
      <c r="AB18" s="203"/>
    </row>
    <row r="19" spans="1:28" x14ac:dyDescent="0.25">
      <c r="A19" s="47">
        <v>39630</v>
      </c>
      <c r="B19" s="51">
        <v>347</v>
      </c>
      <c r="C19" s="49">
        <v>357</v>
      </c>
      <c r="D19" s="54"/>
      <c r="E19" s="54"/>
      <c r="F19" s="54"/>
      <c r="G19" s="54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2"/>
      <c r="Z19" s="201"/>
      <c r="AA19" s="201"/>
      <c r="AB19" s="203"/>
    </row>
    <row r="20" spans="1:28" x14ac:dyDescent="0.25">
      <c r="A20" s="47">
        <v>39661</v>
      </c>
      <c r="B20" s="51">
        <v>347</v>
      </c>
      <c r="C20" s="49">
        <v>357</v>
      </c>
      <c r="D20" s="54"/>
      <c r="E20" s="54"/>
      <c r="F20" s="54"/>
      <c r="G20" s="54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2"/>
      <c r="Z20" s="201"/>
      <c r="AA20" s="201"/>
      <c r="AB20" s="203"/>
    </row>
    <row r="21" spans="1:28" x14ac:dyDescent="0.25">
      <c r="A21" s="47">
        <v>39692</v>
      </c>
      <c r="B21" s="51">
        <v>347</v>
      </c>
      <c r="C21" s="49">
        <v>357</v>
      </c>
      <c r="D21" s="54"/>
      <c r="E21" s="54"/>
      <c r="F21" s="54"/>
      <c r="G21" s="54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2"/>
      <c r="Z21" s="201"/>
      <c r="AA21" s="201"/>
      <c r="AB21" s="203"/>
    </row>
    <row r="22" spans="1:28" x14ac:dyDescent="0.25">
      <c r="A22" s="47">
        <v>39722</v>
      </c>
      <c r="B22" s="51">
        <v>347</v>
      </c>
      <c r="C22" s="49">
        <v>357</v>
      </c>
      <c r="D22" s="54"/>
      <c r="E22" s="54"/>
      <c r="F22" s="54"/>
      <c r="G22" s="54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2"/>
      <c r="Z22" s="201"/>
      <c r="AA22" s="201"/>
      <c r="AB22" s="203"/>
    </row>
    <row r="23" spans="1:28" x14ac:dyDescent="0.25">
      <c r="A23" s="47">
        <v>39753</v>
      </c>
      <c r="B23" s="51">
        <v>347</v>
      </c>
      <c r="C23" s="49">
        <v>357</v>
      </c>
      <c r="D23" s="49">
        <v>113</v>
      </c>
      <c r="E23" s="54"/>
      <c r="F23" s="54"/>
      <c r="G23" s="54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2"/>
      <c r="Z23" s="201"/>
      <c r="AA23" s="201"/>
      <c r="AB23" s="203"/>
    </row>
    <row r="24" spans="1:28" x14ac:dyDescent="0.25">
      <c r="A24" s="47">
        <v>39783</v>
      </c>
      <c r="B24" s="51">
        <v>347</v>
      </c>
      <c r="C24" s="49">
        <v>357</v>
      </c>
      <c r="D24" s="49">
        <v>113</v>
      </c>
      <c r="E24" s="54"/>
      <c r="F24" s="54"/>
      <c r="G24" s="54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2"/>
      <c r="Z24" s="201"/>
      <c r="AA24" s="204">
        <f>SUM(B24:Y24)</f>
        <v>817</v>
      </c>
      <c r="AB24" s="205">
        <v>1.03694821646874E-2</v>
      </c>
    </row>
    <row r="25" spans="1:28" x14ac:dyDescent="0.25">
      <c r="A25" s="47">
        <v>39814</v>
      </c>
      <c r="B25" s="51">
        <v>347</v>
      </c>
      <c r="C25" s="49">
        <v>357</v>
      </c>
      <c r="D25" s="49">
        <v>113</v>
      </c>
      <c r="E25" s="54"/>
      <c r="F25" s="54"/>
      <c r="G25" s="54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2"/>
      <c r="Z25" s="201"/>
      <c r="AA25" s="206">
        <v>78885.187208333344</v>
      </c>
      <c r="AB25" s="203"/>
    </row>
    <row r="26" spans="1:28" x14ac:dyDescent="0.25">
      <c r="A26" s="47">
        <v>39845</v>
      </c>
      <c r="B26" s="51">
        <v>347</v>
      </c>
      <c r="C26" s="49">
        <v>357</v>
      </c>
      <c r="D26" s="49">
        <v>113</v>
      </c>
      <c r="E26" s="54"/>
      <c r="F26" s="54"/>
      <c r="G26" s="54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2"/>
      <c r="Z26" s="201"/>
      <c r="AA26" s="206">
        <v>78981.483416666684</v>
      </c>
      <c r="AB26" s="203"/>
    </row>
    <row r="27" spans="1:28" x14ac:dyDescent="0.25">
      <c r="A27" s="47">
        <v>39873</v>
      </c>
      <c r="B27" s="51">
        <v>347</v>
      </c>
      <c r="C27" s="49">
        <v>357</v>
      </c>
      <c r="D27" s="49">
        <v>113</v>
      </c>
      <c r="E27" s="54"/>
      <c r="F27" s="54"/>
      <c r="G27" s="54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2"/>
      <c r="Z27" s="201"/>
      <c r="AA27" s="206">
        <v>79077.779625000025</v>
      </c>
      <c r="AB27" s="203"/>
    </row>
    <row r="28" spans="1:28" x14ac:dyDescent="0.25">
      <c r="A28" s="47">
        <v>39904</v>
      </c>
      <c r="B28" s="51">
        <v>347</v>
      </c>
      <c r="C28" s="49">
        <v>357</v>
      </c>
      <c r="D28" s="49">
        <v>113</v>
      </c>
      <c r="E28" s="54"/>
      <c r="F28" s="54"/>
      <c r="G28" s="54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2"/>
      <c r="Z28" s="201"/>
      <c r="AA28" s="206">
        <v>79174.075833333365</v>
      </c>
      <c r="AB28" s="203"/>
    </row>
    <row r="29" spans="1:28" x14ac:dyDescent="0.25">
      <c r="A29" s="47">
        <v>39934</v>
      </c>
      <c r="B29" s="51">
        <v>347</v>
      </c>
      <c r="C29" s="49">
        <v>357</v>
      </c>
      <c r="D29" s="49">
        <v>113</v>
      </c>
      <c r="E29" s="49">
        <v>247</v>
      </c>
      <c r="F29" s="54"/>
      <c r="G29" s="54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2"/>
      <c r="Z29" s="201"/>
      <c r="AA29" s="206">
        <v>79270.372041666706</v>
      </c>
      <c r="AB29" s="203"/>
    </row>
    <row r="30" spans="1:28" x14ac:dyDescent="0.25">
      <c r="A30" s="47">
        <v>39965</v>
      </c>
      <c r="B30" s="51">
        <v>347</v>
      </c>
      <c r="C30" s="49">
        <v>357</v>
      </c>
      <c r="D30" s="49">
        <v>113</v>
      </c>
      <c r="E30" s="49">
        <v>247</v>
      </c>
      <c r="F30" s="54"/>
      <c r="G30" s="54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2"/>
      <c r="Z30" s="201"/>
      <c r="AA30" s="206">
        <v>79366.668250000046</v>
      </c>
      <c r="AB30" s="203"/>
    </row>
    <row r="31" spans="1:28" x14ac:dyDescent="0.25">
      <c r="A31" s="47">
        <v>39995</v>
      </c>
      <c r="B31" s="51">
        <v>347</v>
      </c>
      <c r="C31" s="49">
        <v>357</v>
      </c>
      <c r="D31" s="49">
        <v>113</v>
      </c>
      <c r="E31" s="49">
        <v>247</v>
      </c>
      <c r="F31" s="54"/>
      <c r="G31" s="54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2"/>
      <c r="Z31" s="201"/>
      <c r="AA31" s="206">
        <v>79462.964458333387</v>
      </c>
      <c r="AB31" s="203"/>
    </row>
    <row r="32" spans="1:28" x14ac:dyDescent="0.25">
      <c r="A32" s="47">
        <v>40026</v>
      </c>
      <c r="B32" s="51">
        <v>347</v>
      </c>
      <c r="C32" s="49">
        <v>357</v>
      </c>
      <c r="D32" s="49">
        <v>113</v>
      </c>
      <c r="E32" s="49">
        <v>247</v>
      </c>
      <c r="F32" s="54"/>
      <c r="G32" s="54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2"/>
      <c r="Z32" s="201"/>
      <c r="AA32" s="206">
        <v>79559.260666666727</v>
      </c>
      <c r="AB32" s="203"/>
    </row>
    <row r="33" spans="1:28" x14ac:dyDescent="0.25">
      <c r="A33" s="47">
        <v>40057</v>
      </c>
      <c r="B33" s="51">
        <v>347</v>
      </c>
      <c r="C33" s="49">
        <v>357</v>
      </c>
      <c r="D33" s="49">
        <v>113</v>
      </c>
      <c r="E33" s="49">
        <v>247</v>
      </c>
      <c r="F33" s="54"/>
      <c r="G33" s="54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2"/>
      <c r="Z33" s="201"/>
      <c r="AA33" s="206">
        <v>79655.556875000068</v>
      </c>
      <c r="AB33" s="203"/>
    </row>
    <row r="34" spans="1:28" x14ac:dyDescent="0.25">
      <c r="A34" s="47">
        <v>40087</v>
      </c>
      <c r="B34" s="51">
        <v>347</v>
      </c>
      <c r="C34" s="49">
        <v>357</v>
      </c>
      <c r="D34" s="49">
        <v>113</v>
      </c>
      <c r="E34" s="49">
        <v>247</v>
      </c>
      <c r="F34" s="54"/>
      <c r="G34" s="54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2"/>
      <c r="Z34" s="201"/>
      <c r="AA34" s="206">
        <v>79751.853083333408</v>
      </c>
      <c r="AB34" s="203"/>
    </row>
    <row r="35" spans="1:28" x14ac:dyDescent="0.25">
      <c r="A35" s="47">
        <v>40118</v>
      </c>
      <c r="B35" s="51">
        <v>347</v>
      </c>
      <c r="C35" s="49">
        <v>357</v>
      </c>
      <c r="D35" s="49">
        <v>113</v>
      </c>
      <c r="E35" s="49">
        <v>247</v>
      </c>
      <c r="F35" s="54"/>
      <c r="G35" s="54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2"/>
      <c r="Z35" s="201"/>
      <c r="AA35" s="206">
        <v>79848.149291666748</v>
      </c>
      <c r="AB35" s="203"/>
    </row>
    <row r="36" spans="1:28" x14ac:dyDescent="0.25">
      <c r="A36" s="47">
        <v>40148</v>
      </c>
      <c r="B36" s="51">
        <v>347</v>
      </c>
      <c r="C36" s="49">
        <v>357</v>
      </c>
      <c r="D36" s="49">
        <v>113</v>
      </c>
      <c r="E36" s="49">
        <v>247</v>
      </c>
      <c r="F36" s="49">
        <v>2800</v>
      </c>
      <c r="G36" s="54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2"/>
      <c r="Z36" s="201"/>
      <c r="AA36" s="206">
        <v>79944.445500000089</v>
      </c>
      <c r="AB36" s="203"/>
    </row>
    <row r="37" spans="1:28" x14ac:dyDescent="0.25">
      <c r="A37" s="47">
        <v>40179</v>
      </c>
      <c r="B37" s="51">
        <v>347</v>
      </c>
      <c r="C37" s="49">
        <v>357</v>
      </c>
      <c r="D37" s="49">
        <v>113</v>
      </c>
      <c r="E37" s="49">
        <v>247</v>
      </c>
      <c r="F37" s="49">
        <v>2800</v>
      </c>
      <c r="G37" s="49">
        <v>281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2"/>
      <c r="Z37" s="201"/>
      <c r="AA37" s="206">
        <v>80040.741708333429</v>
      </c>
      <c r="AB37" s="203"/>
    </row>
    <row r="38" spans="1:28" x14ac:dyDescent="0.25">
      <c r="A38" s="47">
        <v>40210</v>
      </c>
      <c r="B38" s="51">
        <v>347</v>
      </c>
      <c r="C38" s="49">
        <v>357</v>
      </c>
      <c r="D38" s="49">
        <v>113</v>
      </c>
      <c r="E38" s="49">
        <v>247</v>
      </c>
      <c r="F38" s="49">
        <v>2800</v>
      </c>
      <c r="G38" s="49">
        <v>281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2"/>
      <c r="Z38" s="201"/>
      <c r="AA38" s="206">
        <v>80137.03791666677</v>
      </c>
      <c r="AB38" s="203"/>
    </row>
    <row r="39" spans="1:28" x14ac:dyDescent="0.25">
      <c r="A39" s="47">
        <v>40238</v>
      </c>
      <c r="B39" s="51">
        <v>347</v>
      </c>
      <c r="C39" s="49">
        <v>357</v>
      </c>
      <c r="D39" s="49">
        <v>113</v>
      </c>
      <c r="E39" s="49">
        <v>247</v>
      </c>
      <c r="F39" s="49">
        <v>2800</v>
      </c>
      <c r="G39" s="49">
        <v>281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2"/>
      <c r="Z39" s="201"/>
      <c r="AA39" s="206">
        <v>80233.33412500011</v>
      </c>
      <c r="AB39" s="203"/>
    </row>
    <row r="40" spans="1:28" x14ac:dyDescent="0.25">
      <c r="A40" s="47">
        <v>40269</v>
      </c>
      <c r="B40" s="51">
        <v>347</v>
      </c>
      <c r="C40" s="49">
        <v>357</v>
      </c>
      <c r="D40" s="49">
        <v>113</v>
      </c>
      <c r="E40" s="49">
        <v>247</v>
      </c>
      <c r="F40" s="49">
        <v>2800</v>
      </c>
      <c r="G40" s="49">
        <v>281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2"/>
      <c r="Z40" s="201"/>
      <c r="AA40" s="206">
        <v>80329.630333333451</v>
      </c>
      <c r="AB40" s="203"/>
    </row>
    <row r="41" spans="1:28" x14ac:dyDescent="0.25">
      <c r="A41" s="47">
        <v>40299</v>
      </c>
      <c r="B41" s="51">
        <v>347</v>
      </c>
      <c r="C41" s="49">
        <v>357</v>
      </c>
      <c r="D41" s="49">
        <v>113</v>
      </c>
      <c r="E41" s="49">
        <v>247</v>
      </c>
      <c r="F41" s="49">
        <v>2800</v>
      </c>
      <c r="G41" s="49">
        <v>281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2"/>
      <c r="Z41" s="201"/>
      <c r="AA41" s="206">
        <v>80425.926541666791</v>
      </c>
      <c r="AB41" s="203"/>
    </row>
    <row r="42" spans="1:28" x14ac:dyDescent="0.25">
      <c r="A42" s="47">
        <v>40330</v>
      </c>
      <c r="B42" s="51">
        <v>347</v>
      </c>
      <c r="C42" s="49">
        <v>357</v>
      </c>
      <c r="D42" s="49">
        <v>113</v>
      </c>
      <c r="E42" s="49">
        <v>247</v>
      </c>
      <c r="F42" s="49">
        <v>2800</v>
      </c>
      <c r="G42" s="49">
        <v>281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2"/>
      <c r="Z42" s="201"/>
      <c r="AA42" s="206">
        <v>80522.222750000132</v>
      </c>
      <c r="AB42" s="203"/>
    </row>
    <row r="43" spans="1:28" x14ac:dyDescent="0.25">
      <c r="A43" s="47">
        <v>40360</v>
      </c>
      <c r="B43" s="51">
        <v>347</v>
      </c>
      <c r="C43" s="49">
        <v>357</v>
      </c>
      <c r="D43" s="49">
        <v>113</v>
      </c>
      <c r="E43" s="49">
        <v>247</v>
      </c>
      <c r="F43" s="49">
        <v>2800</v>
      </c>
      <c r="G43" s="49">
        <v>281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2"/>
      <c r="Z43" s="201"/>
      <c r="AA43" s="206">
        <v>80618.518958333472</v>
      </c>
      <c r="AB43" s="203"/>
    </row>
    <row r="44" spans="1:28" x14ac:dyDescent="0.25">
      <c r="A44" s="47">
        <v>40391</v>
      </c>
      <c r="B44" s="51">
        <v>347</v>
      </c>
      <c r="C44" s="49">
        <v>357</v>
      </c>
      <c r="D44" s="49">
        <v>113</v>
      </c>
      <c r="E44" s="49">
        <v>247</v>
      </c>
      <c r="F44" s="49">
        <v>2800</v>
      </c>
      <c r="G44" s="49">
        <v>281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2"/>
      <c r="Z44" s="201"/>
      <c r="AA44" s="206">
        <v>80714.815166666813</v>
      </c>
      <c r="AB44" s="203"/>
    </row>
    <row r="45" spans="1:28" x14ac:dyDescent="0.25">
      <c r="A45" s="47">
        <v>40422</v>
      </c>
      <c r="B45" s="51">
        <v>347</v>
      </c>
      <c r="C45" s="49">
        <v>357</v>
      </c>
      <c r="D45" s="49">
        <v>113</v>
      </c>
      <c r="E45" s="49">
        <v>247</v>
      </c>
      <c r="F45" s="49">
        <v>2800</v>
      </c>
      <c r="G45" s="49">
        <v>281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2"/>
      <c r="Z45" s="201"/>
      <c r="AA45" s="206">
        <v>80811.111375000153</v>
      </c>
      <c r="AB45" s="203"/>
    </row>
    <row r="46" spans="1:28" x14ac:dyDescent="0.25">
      <c r="A46" s="47">
        <v>40452</v>
      </c>
      <c r="B46" s="51">
        <v>347</v>
      </c>
      <c r="C46" s="49">
        <v>357</v>
      </c>
      <c r="D46" s="49">
        <v>113</v>
      </c>
      <c r="E46" s="49">
        <v>247</v>
      </c>
      <c r="F46" s="49">
        <v>2800</v>
      </c>
      <c r="G46" s="49">
        <v>281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2"/>
      <c r="Z46" s="201"/>
      <c r="AA46" s="206">
        <v>80907.407583333494</v>
      </c>
      <c r="AB46" s="203"/>
    </row>
    <row r="47" spans="1:28" x14ac:dyDescent="0.25">
      <c r="A47" s="47">
        <v>40483</v>
      </c>
      <c r="B47" s="51">
        <v>347</v>
      </c>
      <c r="C47" s="49">
        <v>357</v>
      </c>
      <c r="D47" s="49">
        <v>113</v>
      </c>
      <c r="E47" s="49">
        <v>247</v>
      </c>
      <c r="F47" s="49">
        <v>2800</v>
      </c>
      <c r="G47" s="49">
        <v>281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2"/>
      <c r="Z47" s="201"/>
      <c r="AA47" s="206">
        <v>81003.703791666834</v>
      </c>
      <c r="AB47" s="203"/>
    </row>
    <row r="48" spans="1:28" x14ac:dyDescent="0.25">
      <c r="A48" s="47">
        <v>40513</v>
      </c>
      <c r="B48" s="51">
        <v>347</v>
      </c>
      <c r="C48" s="49">
        <v>357</v>
      </c>
      <c r="D48" s="49">
        <v>113</v>
      </c>
      <c r="E48" s="49">
        <v>247</v>
      </c>
      <c r="F48" s="49">
        <v>2800</v>
      </c>
      <c r="G48" s="49">
        <v>281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2"/>
      <c r="Z48" s="201"/>
      <c r="AA48" s="204">
        <v>81100</v>
      </c>
      <c r="AB48" s="205">
        <v>5.1109741060419232E-2</v>
      </c>
    </row>
    <row r="49" spans="1:28" x14ac:dyDescent="0.25">
      <c r="A49" s="47">
        <v>40544</v>
      </c>
      <c r="B49" s="51">
        <v>347</v>
      </c>
      <c r="C49" s="49">
        <v>357</v>
      </c>
      <c r="D49" s="49">
        <v>113</v>
      </c>
      <c r="E49" s="49">
        <v>247</v>
      </c>
      <c r="F49" s="49">
        <v>2800</v>
      </c>
      <c r="G49" s="49">
        <v>281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2"/>
      <c r="Z49" s="201"/>
      <c r="AA49" s="206">
        <v>81150</v>
      </c>
      <c r="AB49" s="203"/>
    </row>
    <row r="50" spans="1:28" x14ac:dyDescent="0.25">
      <c r="A50" s="47">
        <v>40575</v>
      </c>
      <c r="B50" s="51">
        <v>347</v>
      </c>
      <c r="C50" s="49">
        <v>357</v>
      </c>
      <c r="D50" s="49">
        <v>113</v>
      </c>
      <c r="E50" s="49">
        <v>247</v>
      </c>
      <c r="F50" s="49">
        <v>2800</v>
      </c>
      <c r="G50" s="49">
        <v>281</v>
      </c>
      <c r="H50" s="49">
        <v>205</v>
      </c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2"/>
      <c r="Z50" s="201"/>
      <c r="AA50" s="206">
        <v>81200</v>
      </c>
      <c r="AB50" s="203"/>
    </row>
    <row r="51" spans="1:28" x14ac:dyDescent="0.25">
      <c r="A51" s="47">
        <v>40603</v>
      </c>
      <c r="B51" s="51">
        <v>347</v>
      </c>
      <c r="C51" s="49">
        <v>357</v>
      </c>
      <c r="D51" s="49">
        <v>113</v>
      </c>
      <c r="E51" s="49">
        <v>247</v>
      </c>
      <c r="F51" s="49">
        <v>2800</v>
      </c>
      <c r="G51" s="49">
        <v>281</v>
      </c>
      <c r="H51" s="49">
        <v>205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2"/>
      <c r="Z51" s="201"/>
      <c r="AA51" s="206">
        <v>81250</v>
      </c>
      <c r="AB51" s="203"/>
    </row>
    <row r="52" spans="1:28" x14ac:dyDescent="0.25">
      <c r="A52" s="47">
        <v>40634</v>
      </c>
      <c r="B52" s="51">
        <v>347</v>
      </c>
      <c r="C52" s="49">
        <v>357</v>
      </c>
      <c r="D52" s="49">
        <v>113</v>
      </c>
      <c r="E52" s="49">
        <v>247</v>
      </c>
      <c r="F52" s="49">
        <v>2800</v>
      </c>
      <c r="G52" s="49">
        <v>281</v>
      </c>
      <c r="H52" s="49">
        <v>205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2"/>
      <c r="Z52" s="201"/>
      <c r="AA52" s="206">
        <v>81300</v>
      </c>
      <c r="AB52" s="203"/>
    </row>
    <row r="53" spans="1:28" x14ac:dyDescent="0.25">
      <c r="A53" s="47">
        <v>40664</v>
      </c>
      <c r="B53" s="51">
        <v>347</v>
      </c>
      <c r="C53" s="49">
        <v>357</v>
      </c>
      <c r="D53" s="49">
        <v>113</v>
      </c>
      <c r="E53" s="49">
        <v>247</v>
      </c>
      <c r="F53" s="49">
        <v>2800</v>
      </c>
      <c r="G53" s="49">
        <v>281</v>
      </c>
      <c r="H53" s="49">
        <v>205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2"/>
      <c r="Z53" s="201"/>
      <c r="AA53" s="206">
        <v>81350</v>
      </c>
      <c r="AB53" s="203"/>
    </row>
    <row r="54" spans="1:28" x14ac:dyDescent="0.25">
      <c r="A54" s="47">
        <v>40695</v>
      </c>
      <c r="B54" s="51">
        <v>347</v>
      </c>
      <c r="C54" s="49">
        <v>357</v>
      </c>
      <c r="D54" s="49">
        <v>113</v>
      </c>
      <c r="E54" s="49">
        <v>247</v>
      </c>
      <c r="F54" s="49">
        <v>2800</v>
      </c>
      <c r="G54" s="49">
        <v>281</v>
      </c>
      <c r="H54" s="49">
        <v>205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2"/>
      <c r="Z54" s="201"/>
      <c r="AA54" s="206">
        <v>81400</v>
      </c>
      <c r="AB54" s="203"/>
    </row>
    <row r="55" spans="1:28" x14ac:dyDescent="0.25">
      <c r="A55" s="47">
        <v>40725</v>
      </c>
      <c r="B55" s="51">
        <v>347</v>
      </c>
      <c r="C55" s="49">
        <v>357</v>
      </c>
      <c r="D55" s="49">
        <v>113</v>
      </c>
      <c r="E55" s="49">
        <v>247</v>
      </c>
      <c r="F55" s="49">
        <v>2800</v>
      </c>
      <c r="G55" s="49">
        <v>281</v>
      </c>
      <c r="H55" s="49">
        <v>205</v>
      </c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2"/>
      <c r="Z55" s="201"/>
      <c r="AA55" s="206">
        <v>81450</v>
      </c>
      <c r="AB55" s="203"/>
    </row>
    <row r="56" spans="1:28" x14ac:dyDescent="0.25">
      <c r="A56" s="47">
        <v>40756</v>
      </c>
      <c r="B56" s="51">
        <v>347</v>
      </c>
      <c r="C56" s="49">
        <v>357</v>
      </c>
      <c r="D56" s="49">
        <v>113</v>
      </c>
      <c r="E56" s="49">
        <v>247</v>
      </c>
      <c r="F56" s="49">
        <v>2800</v>
      </c>
      <c r="G56" s="49">
        <v>281</v>
      </c>
      <c r="H56" s="49">
        <v>205</v>
      </c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2"/>
      <c r="Z56" s="201"/>
      <c r="AA56" s="206">
        <v>81500</v>
      </c>
      <c r="AB56" s="203"/>
    </row>
    <row r="57" spans="1:28" x14ac:dyDescent="0.25">
      <c r="A57" s="47">
        <v>40787</v>
      </c>
      <c r="B57" s="51">
        <v>347</v>
      </c>
      <c r="C57" s="49">
        <v>357</v>
      </c>
      <c r="D57" s="49">
        <v>113</v>
      </c>
      <c r="E57" s="49">
        <v>247</v>
      </c>
      <c r="F57" s="49">
        <v>2800</v>
      </c>
      <c r="G57" s="49">
        <v>281</v>
      </c>
      <c r="H57" s="49">
        <v>205</v>
      </c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2"/>
      <c r="Z57" s="201"/>
      <c r="AA57" s="206">
        <v>81550</v>
      </c>
      <c r="AB57" s="203"/>
    </row>
    <row r="58" spans="1:28" x14ac:dyDescent="0.25">
      <c r="A58" s="47">
        <v>40817</v>
      </c>
      <c r="B58" s="51">
        <v>347</v>
      </c>
      <c r="C58" s="49">
        <v>357</v>
      </c>
      <c r="D58" s="49">
        <v>113</v>
      </c>
      <c r="E58" s="49">
        <v>247</v>
      </c>
      <c r="F58" s="49">
        <v>2800</v>
      </c>
      <c r="G58" s="49">
        <v>281</v>
      </c>
      <c r="H58" s="49">
        <v>205</v>
      </c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2"/>
      <c r="Z58" s="201"/>
      <c r="AA58" s="206">
        <v>81600</v>
      </c>
      <c r="AB58" s="203"/>
    </row>
    <row r="59" spans="1:28" x14ac:dyDescent="0.25">
      <c r="A59" s="47">
        <v>40848</v>
      </c>
      <c r="B59" s="51">
        <v>347</v>
      </c>
      <c r="C59" s="49">
        <v>357</v>
      </c>
      <c r="D59" s="49">
        <v>113</v>
      </c>
      <c r="E59" s="49">
        <v>247</v>
      </c>
      <c r="F59" s="49">
        <v>2800</v>
      </c>
      <c r="G59" s="49">
        <v>281</v>
      </c>
      <c r="H59" s="49">
        <v>205</v>
      </c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2"/>
      <c r="Z59" s="201"/>
      <c r="AA59" s="206">
        <v>81650</v>
      </c>
      <c r="AB59" s="203"/>
    </row>
    <row r="60" spans="1:28" x14ac:dyDescent="0.25">
      <c r="A60" s="47">
        <v>40878</v>
      </c>
      <c r="B60" s="51">
        <v>347</v>
      </c>
      <c r="C60" s="49">
        <v>357</v>
      </c>
      <c r="D60" s="49">
        <v>113</v>
      </c>
      <c r="E60" s="49">
        <v>247</v>
      </c>
      <c r="F60" s="49">
        <v>2800</v>
      </c>
      <c r="G60" s="49">
        <v>281</v>
      </c>
      <c r="H60" s="49">
        <v>205</v>
      </c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2"/>
      <c r="Z60" s="201"/>
      <c r="AA60" s="206">
        <v>81700</v>
      </c>
      <c r="AB60" s="203"/>
    </row>
    <row r="61" spans="1:28" x14ac:dyDescent="0.25">
      <c r="A61" s="47">
        <v>40909</v>
      </c>
      <c r="B61" s="51">
        <v>347</v>
      </c>
      <c r="C61" s="49">
        <v>357</v>
      </c>
      <c r="D61" s="49">
        <v>113</v>
      </c>
      <c r="E61" s="49">
        <v>247</v>
      </c>
      <c r="F61" s="49">
        <v>2800</v>
      </c>
      <c r="G61" s="49">
        <v>281</v>
      </c>
      <c r="H61" s="49">
        <v>205</v>
      </c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2"/>
      <c r="Z61" s="201"/>
      <c r="AA61" s="206">
        <v>81750</v>
      </c>
      <c r="AB61" s="203"/>
    </row>
    <row r="62" spans="1:28" x14ac:dyDescent="0.25">
      <c r="A62" s="47">
        <v>40940</v>
      </c>
      <c r="B62" s="51">
        <v>347</v>
      </c>
      <c r="C62" s="49">
        <v>357</v>
      </c>
      <c r="D62" s="49">
        <v>113</v>
      </c>
      <c r="E62" s="49">
        <v>247</v>
      </c>
      <c r="F62" s="49">
        <v>2800</v>
      </c>
      <c r="G62" s="49">
        <v>281</v>
      </c>
      <c r="H62" s="49">
        <v>205</v>
      </c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2"/>
      <c r="Z62" s="201"/>
      <c r="AA62" s="206">
        <v>81800</v>
      </c>
      <c r="AB62" s="203"/>
    </row>
    <row r="63" spans="1:28" x14ac:dyDescent="0.25">
      <c r="A63" s="47">
        <v>40969</v>
      </c>
      <c r="B63" s="51">
        <v>347</v>
      </c>
      <c r="C63" s="49">
        <v>357</v>
      </c>
      <c r="D63" s="49">
        <v>113</v>
      </c>
      <c r="E63" s="49">
        <v>247</v>
      </c>
      <c r="F63" s="49">
        <v>2800</v>
      </c>
      <c r="G63" s="49">
        <v>281</v>
      </c>
      <c r="H63" s="49">
        <v>205</v>
      </c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2"/>
      <c r="Z63" s="201"/>
      <c r="AA63" s="206">
        <v>81850</v>
      </c>
      <c r="AB63" s="203"/>
    </row>
    <row r="64" spans="1:28" x14ac:dyDescent="0.25">
      <c r="A64" s="47">
        <v>41000</v>
      </c>
      <c r="B64" s="51">
        <v>347</v>
      </c>
      <c r="C64" s="49">
        <v>357</v>
      </c>
      <c r="D64" s="49">
        <v>113</v>
      </c>
      <c r="E64" s="49">
        <v>247</v>
      </c>
      <c r="F64" s="49">
        <v>2800</v>
      </c>
      <c r="G64" s="49">
        <v>281</v>
      </c>
      <c r="H64" s="49">
        <v>205</v>
      </c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2"/>
      <c r="Z64" s="201"/>
      <c r="AA64" s="206">
        <v>81900</v>
      </c>
      <c r="AB64" s="203"/>
    </row>
    <row r="65" spans="1:28" x14ac:dyDescent="0.25">
      <c r="A65" s="47">
        <v>41030</v>
      </c>
      <c r="B65" s="51">
        <v>347</v>
      </c>
      <c r="C65" s="49">
        <v>357</v>
      </c>
      <c r="D65" s="49">
        <v>113</v>
      </c>
      <c r="E65" s="49">
        <v>247</v>
      </c>
      <c r="F65" s="49">
        <v>2800</v>
      </c>
      <c r="G65" s="49">
        <v>281</v>
      </c>
      <c r="H65" s="49">
        <v>205</v>
      </c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2"/>
      <c r="Z65" s="201"/>
      <c r="AA65" s="206">
        <v>81950</v>
      </c>
      <c r="AB65" s="203"/>
    </row>
    <row r="66" spans="1:28" x14ac:dyDescent="0.25">
      <c r="A66" s="47">
        <v>41061</v>
      </c>
      <c r="B66" s="51">
        <v>347</v>
      </c>
      <c r="C66" s="49">
        <v>357</v>
      </c>
      <c r="D66" s="49">
        <v>113</v>
      </c>
      <c r="E66" s="49">
        <v>247</v>
      </c>
      <c r="F66" s="49">
        <v>2800</v>
      </c>
      <c r="G66" s="49">
        <v>281</v>
      </c>
      <c r="H66" s="49">
        <v>205</v>
      </c>
      <c r="I66" s="49">
        <v>300</v>
      </c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2"/>
      <c r="Z66" s="201"/>
      <c r="AA66" s="206">
        <v>82000</v>
      </c>
      <c r="AB66" s="203"/>
    </row>
    <row r="67" spans="1:28" x14ac:dyDescent="0.25">
      <c r="A67" s="47">
        <v>41091</v>
      </c>
      <c r="B67" s="51">
        <v>347</v>
      </c>
      <c r="C67" s="49">
        <v>357</v>
      </c>
      <c r="D67" s="49">
        <v>113</v>
      </c>
      <c r="E67" s="49">
        <v>247</v>
      </c>
      <c r="F67" s="49">
        <v>2800</v>
      </c>
      <c r="G67" s="49">
        <v>281</v>
      </c>
      <c r="H67" s="49">
        <v>205</v>
      </c>
      <c r="I67" s="49">
        <v>300</v>
      </c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2"/>
      <c r="Z67" s="201"/>
      <c r="AA67" s="206">
        <v>82050</v>
      </c>
      <c r="AB67" s="203"/>
    </row>
    <row r="68" spans="1:28" x14ac:dyDescent="0.25">
      <c r="A68" s="47">
        <v>41122</v>
      </c>
      <c r="B68" s="51">
        <v>347</v>
      </c>
      <c r="C68" s="49">
        <v>357</v>
      </c>
      <c r="D68" s="49">
        <v>113</v>
      </c>
      <c r="E68" s="49">
        <v>247</v>
      </c>
      <c r="F68" s="49">
        <v>2800</v>
      </c>
      <c r="G68" s="49">
        <v>281</v>
      </c>
      <c r="H68" s="49">
        <v>205</v>
      </c>
      <c r="I68" s="49">
        <v>300</v>
      </c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2"/>
      <c r="Z68" s="201"/>
      <c r="AA68" s="206">
        <v>82100</v>
      </c>
      <c r="AB68" s="203"/>
    </row>
    <row r="69" spans="1:28" x14ac:dyDescent="0.25">
      <c r="A69" s="47">
        <v>41153</v>
      </c>
      <c r="B69" s="51">
        <v>347</v>
      </c>
      <c r="C69" s="49">
        <v>357</v>
      </c>
      <c r="D69" s="49">
        <v>113</v>
      </c>
      <c r="E69" s="49">
        <v>247</v>
      </c>
      <c r="F69" s="49">
        <v>2800</v>
      </c>
      <c r="G69" s="49">
        <v>281</v>
      </c>
      <c r="H69" s="49">
        <v>205</v>
      </c>
      <c r="I69" s="49">
        <v>300</v>
      </c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2"/>
      <c r="Z69" s="201"/>
      <c r="AA69" s="206">
        <v>82150</v>
      </c>
      <c r="AB69" s="203"/>
    </row>
    <row r="70" spans="1:28" x14ac:dyDescent="0.25">
      <c r="A70" s="47">
        <v>41183</v>
      </c>
      <c r="B70" s="51">
        <v>347</v>
      </c>
      <c r="C70" s="49">
        <v>357</v>
      </c>
      <c r="D70" s="49">
        <v>113</v>
      </c>
      <c r="E70" s="49">
        <v>247</v>
      </c>
      <c r="F70" s="49">
        <v>2800</v>
      </c>
      <c r="G70" s="49">
        <v>281</v>
      </c>
      <c r="H70" s="49">
        <v>205</v>
      </c>
      <c r="I70" s="49">
        <v>300</v>
      </c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2"/>
      <c r="Z70" s="201"/>
      <c r="AA70" s="206">
        <v>82200</v>
      </c>
      <c r="AB70" s="203"/>
    </row>
    <row r="71" spans="1:28" x14ac:dyDescent="0.25">
      <c r="A71" s="47">
        <v>41214</v>
      </c>
      <c r="B71" s="51">
        <v>347</v>
      </c>
      <c r="C71" s="49">
        <v>357</v>
      </c>
      <c r="D71" s="49">
        <v>113</v>
      </c>
      <c r="E71" s="49">
        <v>247</v>
      </c>
      <c r="F71" s="49">
        <v>2800</v>
      </c>
      <c r="G71" s="49">
        <v>281</v>
      </c>
      <c r="H71" s="49">
        <v>205</v>
      </c>
      <c r="I71" s="49">
        <v>300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2"/>
      <c r="Z71" s="201"/>
      <c r="AA71" s="206">
        <v>82250</v>
      </c>
      <c r="AB71" s="203"/>
    </row>
    <row r="72" spans="1:28" x14ac:dyDescent="0.25">
      <c r="A72" s="47">
        <v>41244</v>
      </c>
      <c r="B72" s="51">
        <v>347</v>
      </c>
      <c r="C72" s="49">
        <v>357</v>
      </c>
      <c r="D72" s="49">
        <v>113</v>
      </c>
      <c r="E72" s="49">
        <v>247</v>
      </c>
      <c r="F72" s="49">
        <v>2800</v>
      </c>
      <c r="G72" s="49">
        <v>281</v>
      </c>
      <c r="H72" s="49">
        <v>205</v>
      </c>
      <c r="I72" s="49">
        <v>300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2"/>
      <c r="Z72" s="201"/>
      <c r="AA72" s="206">
        <v>82300</v>
      </c>
      <c r="AB72" s="203"/>
    </row>
    <row r="73" spans="1:28" x14ac:dyDescent="0.25">
      <c r="A73" s="47">
        <v>41275</v>
      </c>
      <c r="B73" s="51">
        <v>347</v>
      </c>
      <c r="C73" s="49">
        <v>357</v>
      </c>
      <c r="D73" s="49">
        <v>113</v>
      </c>
      <c r="E73" s="49">
        <v>247</v>
      </c>
      <c r="F73" s="49">
        <v>2800</v>
      </c>
      <c r="G73" s="49">
        <v>281</v>
      </c>
      <c r="H73" s="49">
        <v>205</v>
      </c>
      <c r="I73" s="49">
        <v>300</v>
      </c>
      <c r="J73" s="49">
        <v>110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2"/>
      <c r="Z73" s="201"/>
      <c r="AA73" s="206">
        <v>82350</v>
      </c>
      <c r="AB73" s="203"/>
    </row>
    <row r="74" spans="1:28" x14ac:dyDescent="0.25">
      <c r="A74" s="47">
        <v>41306</v>
      </c>
      <c r="B74" s="51">
        <v>347</v>
      </c>
      <c r="C74" s="49">
        <v>357</v>
      </c>
      <c r="D74" s="49">
        <v>113</v>
      </c>
      <c r="E74" s="49">
        <v>247</v>
      </c>
      <c r="F74" s="49">
        <v>2800</v>
      </c>
      <c r="G74" s="49">
        <v>281</v>
      </c>
      <c r="H74" s="49">
        <v>205</v>
      </c>
      <c r="I74" s="49">
        <v>300</v>
      </c>
      <c r="J74" s="49">
        <v>110</v>
      </c>
      <c r="K74" s="49">
        <v>250</v>
      </c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2"/>
      <c r="Z74" s="201"/>
      <c r="AA74" s="206">
        <v>82400</v>
      </c>
      <c r="AB74" s="203"/>
    </row>
    <row r="75" spans="1:28" x14ac:dyDescent="0.25">
      <c r="A75" s="47">
        <v>41334</v>
      </c>
      <c r="B75" s="51">
        <v>347</v>
      </c>
      <c r="C75" s="49">
        <v>357</v>
      </c>
      <c r="D75" s="49">
        <v>113</v>
      </c>
      <c r="E75" s="49">
        <v>247</v>
      </c>
      <c r="F75" s="49">
        <v>2800</v>
      </c>
      <c r="G75" s="49">
        <v>281</v>
      </c>
      <c r="H75" s="49">
        <v>205</v>
      </c>
      <c r="I75" s="49">
        <v>300</v>
      </c>
      <c r="J75" s="49">
        <v>110</v>
      </c>
      <c r="K75" s="49">
        <v>250</v>
      </c>
      <c r="L75" s="49">
        <v>360</v>
      </c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2"/>
      <c r="Z75" s="201"/>
      <c r="AA75" s="206">
        <v>82450</v>
      </c>
      <c r="AB75" s="203"/>
    </row>
    <row r="76" spans="1:28" x14ac:dyDescent="0.25">
      <c r="A76" s="47">
        <v>41365</v>
      </c>
      <c r="B76" s="51">
        <v>347</v>
      </c>
      <c r="C76" s="49">
        <v>357</v>
      </c>
      <c r="D76" s="49">
        <v>113</v>
      </c>
      <c r="E76" s="49">
        <v>247</v>
      </c>
      <c r="F76" s="49">
        <v>2800</v>
      </c>
      <c r="G76" s="49">
        <v>281</v>
      </c>
      <c r="H76" s="49">
        <v>205</v>
      </c>
      <c r="I76" s="49">
        <v>300</v>
      </c>
      <c r="J76" s="49">
        <v>110</v>
      </c>
      <c r="K76" s="49">
        <v>250</v>
      </c>
      <c r="L76" s="49">
        <v>360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2"/>
      <c r="Z76" s="201"/>
      <c r="AA76" s="206">
        <v>82500</v>
      </c>
      <c r="AB76" s="203"/>
    </row>
    <row r="77" spans="1:28" x14ac:dyDescent="0.25">
      <c r="A77" s="47">
        <v>41395</v>
      </c>
      <c r="B77" s="51">
        <v>347</v>
      </c>
      <c r="C77" s="49">
        <v>357</v>
      </c>
      <c r="D77" s="49">
        <v>113</v>
      </c>
      <c r="E77" s="49">
        <v>247</v>
      </c>
      <c r="F77" s="49">
        <v>2800</v>
      </c>
      <c r="G77" s="49">
        <v>281</v>
      </c>
      <c r="H77" s="49">
        <v>205</v>
      </c>
      <c r="I77" s="49">
        <v>300</v>
      </c>
      <c r="J77" s="49">
        <v>110</v>
      </c>
      <c r="K77" s="49">
        <v>250</v>
      </c>
      <c r="L77" s="49">
        <v>360</v>
      </c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2"/>
      <c r="Z77" s="201"/>
      <c r="AA77" s="206">
        <v>82550</v>
      </c>
      <c r="AB77" s="203"/>
    </row>
    <row r="78" spans="1:28" x14ac:dyDescent="0.25">
      <c r="A78" s="47">
        <v>41426</v>
      </c>
      <c r="B78" s="51">
        <v>347</v>
      </c>
      <c r="C78" s="49">
        <v>357</v>
      </c>
      <c r="D78" s="49">
        <v>113</v>
      </c>
      <c r="E78" s="49">
        <v>247</v>
      </c>
      <c r="F78" s="49">
        <v>2800</v>
      </c>
      <c r="G78" s="49">
        <v>281</v>
      </c>
      <c r="H78" s="49">
        <v>205</v>
      </c>
      <c r="I78" s="49">
        <v>300</v>
      </c>
      <c r="J78" s="49">
        <v>110</v>
      </c>
      <c r="K78" s="49">
        <v>250</v>
      </c>
      <c r="L78" s="49">
        <v>360</v>
      </c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2"/>
      <c r="Z78" s="201"/>
      <c r="AA78" s="206">
        <v>82600</v>
      </c>
      <c r="AB78" s="203"/>
    </row>
    <row r="79" spans="1:28" x14ac:dyDescent="0.25">
      <c r="A79" s="47">
        <v>41456</v>
      </c>
      <c r="B79" s="51">
        <v>347</v>
      </c>
      <c r="C79" s="49">
        <v>357</v>
      </c>
      <c r="D79" s="49">
        <v>113</v>
      </c>
      <c r="E79" s="49">
        <v>247</v>
      </c>
      <c r="F79" s="49">
        <v>2800</v>
      </c>
      <c r="G79" s="49">
        <v>281</v>
      </c>
      <c r="H79" s="49">
        <v>205</v>
      </c>
      <c r="I79" s="49">
        <v>300</v>
      </c>
      <c r="J79" s="49">
        <v>110</v>
      </c>
      <c r="K79" s="49">
        <v>250</v>
      </c>
      <c r="L79" s="49">
        <v>360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2"/>
      <c r="Z79" s="201"/>
      <c r="AA79" s="206">
        <v>82650</v>
      </c>
      <c r="AB79" s="203"/>
    </row>
    <row r="80" spans="1:28" x14ac:dyDescent="0.25">
      <c r="A80" s="47">
        <v>41487</v>
      </c>
      <c r="B80" s="51">
        <v>347</v>
      </c>
      <c r="C80" s="49">
        <v>357</v>
      </c>
      <c r="D80" s="49">
        <v>113</v>
      </c>
      <c r="E80" s="49">
        <v>247</v>
      </c>
      <c r="F80" s="49">
        <v>2800</v>
      </c>
      <c r="G80" s="49">
        <v>281</v>
      </c>
      <c r="H80" s="49">
        <v>205</v>
      </c>
      <c r="I80" s="49">
        <v>300</v>
      </c>
      <c r="J80" s="49">
        <v>110</v>
      </c>
      <c r="K80" s="49">
        <v>250</v>
      </c>
      <c r="L80" s="49">
        <v>360</v>
      </c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2"/>
      <c r="Z80" s="201"/>
      <c r="AA80" s="206">
        <v>82700</v>
      </c>
      <c r="AB80" s="203"/>
    </row>
    <row r="81" spans="1:28" x14ac:dyDescent="0.25">
      <c r="A81" s="47">
        <v>41518</v>
      </c>
      <c r="B81" s="51">
        <v>347</v>
      </c>
      <c r="C81" s="49">
        <v>357</v>
      </c>
      <c r="D81" s="49">
        <v>113</v>
      </c>
      <c r="E81" s="49">
        <v>247</v>
      </c>
      <c r="F81" s="49">
        <v>2800</v>
      </c>
      <c r="G81" s="49">
        <v>281</v>
      </c>
      <c r="H81" s="49">
        <v>205</v>
      </c>
      <c r="I81" s="49">
        <v>300</v>
      </c>
      <c r="J81" s="49">
        <v>110</v>
      </c>
      <c r="K81" s="49">
        <v>250</v>
      </c>
      <c r="L81" s="49">
        <v>360</v>
      </c>
      <c r="M81" s="49">
        <v>900</v>
      </c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2"/>
      <c r="Z81" s="201"/>
      <c r="AA81" s="206">
        <v>82750</v>
      </c>
      <c r="AB81" s="203"/>
    </row>
    <row r="82" spans="1:28" x14ac:dyDescent="0.25">
      <c r="A82" s="47">
        <v>41548</v>
      </c>
      <c r="B82" s="51">
        <v>347</v>
      </c>
      <c r="C82" s="49">
        <v>357</v>
      </c>
      <c r="D82" s="49">
        <v>113</v>
      </c>
      <c r="E82" s="49">
        <v>247</v>
      </c>
      <c r="F82" s="49">
        <v>2800</v>
      </c>
      <c r="G82" s="49">
        <v>281</v>
      </c>
      <c r="H82" s="49">
        <v>205</v>
      </c>
      <c r="I82" s="49">
        <v>300</v>
      </c>
      <c r="J82" s="49">
        <v>110</v>
      </c>
      <c r="K82" s="49">
        <v>250</v>
      </c>
      <c r="L82" s="49">
        <v>360</v>
      </c>
      <c r="M82" s="49">
        <v>900</v>
      </c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2"/>
      <c r="Z82" s="201"/>
      <c r="AA82" s="206">
        <v>82800</v>
      </c>
      <c r="AB82" s="203"/>
    </row>
    <row r="83" spans="1:28" x14ac:dyDescent="0.25">
      <c r="A83" s="47">
        <v>41579</v>
      </c>
      <c r="B83" s="51">
        <v>347</v>
      </c>
      <c r="C83" s="49">
        <v>357</v>
      </c>
      <c r="D83" s="49">
        <v>113</v>
      </c>
      <c r="E83" s="49">
        <v>247</v>
      </c>
      <c r="F83" s="49">
        <v>2800</v>
      </c>
      <c r="G83" s="49">
        <v>281</v>
      </c>
      <c r="H83" s="49">
        <v>205</v>
      </c>
      <c r="I83" s="49">
        <v>300</v>
      </c>
      <c r="J83" s="49">
        <v>110</v>
      </c>
      <c r="K83" s="49">
        <v>250</v>
      </c>
      <c r="L83" s="49">
        <v>360</v>
      </c>
      <c r="M83" s="49">
        <v>900</v>
      </c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2"/>
      <c r="Z83" s="201"/>
      <c r="AA83" s="206">
        <v>82850</v>
      </c>
      <c r="AB83" s="203"/>
    </row>
    <row r="84" spans="1:28" x14ac:dyDescent="0.25">
      <c r="A84" s="47">
        <v>41609</v>
      </c>
      <c r="B84" s="51">
        <v>347</v>
      </c>
      <c r="C84" s="49">
        <v>357</v>
      </c>
      <c r="D84" s="49">
        <v>113</v>
      </c>
      <c r="E84" s="49">
        <v>247</v>
      </c>
      <c r="F84" s="49">
        <v>2800</v>
      </c>
      <c r="G84" s="49">
        <v>281</v>
      </c>
      <c r="H84" s="49">
        <v>205</v>
      </c>
      <c r="I84" s="49">
        <v>300</v>
      </c>
      <c r="J84" s="49">
        <v>110</v>
      </c>
      <c r="K84" s="49">
        <v>250</v>
      </c>
      <c r="L84" s="49">
        <v>360</v>
      </c>
      <c r="M84" s="49">
        <v>900</v>
      </c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2"/>
      <c r="Z84" s="201"/>
      <c r="AA84" s="206">
        <v>82900</v>
      </c>
      <c r="AB84" s="205"/>
    </row>
    <row r="85" spans="1:28" x14ac:dyDescent="0.25">
      <c r="A85" s="47">
        <v>41640</v>
      </c>
      <c r="B85" s="51">
        <v>347</v>
      </c>
      <c r="C85" s="49">
        <v>357</v>
      </c>
      <c r="D85" s="49">
        <v>113</v>
      </c>
      <c r="E85" s="49">
        <v>247</v>
      </c>
      <c r="F85" s="49">
        <v>2800</v>
      </c>
      <c r="G85" s="49">
        <v>281</v>
      </c>
      <c r="H85" s="49">
        <v>205</v>
      </c>
      <c r="I85" s="49">
        <v>300</v>
      </c>
      <c r="J85" s="49">
        <v>110</v>
      </c>
      <c r="K85" s="49">
        <v>250</v>
      </c>
      <c r="L85" s="49">
        <v>360</v>
      </c>
      <c r="M85" s="49">
        <v>900</v>
      </c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2"/>
      <c r="Z85" s="201"/>
      <c r="AA85" s="206">
        <v>82950</v>
      </c>
      <c r="AB85" s="205"/>
    </row>
    <row r="86" spans="1:28" x14ac:dyDescent="0.25">
      <c r="A86" s="47">
        <v>41671</v>
      </c>
      <c r="B86" s="51">
        <v>347</v>
      </c>
      <c r="C86" s="49">
        <v>357</v>
      </c>
      <c r="D86" s="49">
        <v>113</v>
      </c>
      <c r="E86" s="49">
        <v>247</v>
      </c>
      <c r="F86" s="49">
        <v>2800</v>
      </c>
      <c r="G86" s="49">
        <v>281</v>
      </c>
      <c r="H86" s="49">
        <v>205</v>
      </c>
      <c r="I86" s="49">
        <v>300</v>
      </c>
      <c r="J86" s="49">
        <v>110</v>
      </c>
      <c r="K86" s="49">
        <v>250</v>
      </c>
      <c r="L86" s="49">
        <v>360</v>
      </c>
      <c r="M86" s="49">
        <v>900</v>
      </c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2"/>
      <c r="Z86" s="201"/>
      <c r="AA86" s="206">
        <v>83000</v>
      </c>
      <c r="AB86" s="205"/>
    </row>
    <row r="87" spans="1:28" x14ac:dyDescent="0.25">
      <c r="A87" s="47">
        <v>41699</v>
      </c>
      <c r="B87" s="51">
        <v>347</v>
      </c>
      <c r="C87" s="49">
        <v>357</v>
      </c>
      <c r="D87" s="49">
        <v>113</v>
      </c>
      <c r="E87" s="49">
        <v>247</v>
      </c>
      <c r="F87" s="49">
        <v>2800</v>
      </c>
      <c r="G87" s="49">
        <v>281</v>
      </c>
      <c r="H87" s="49">
        <v>205</v>
      </c>
      <c r="I87" s="49">
        <v>300</v>
      </c>
      <c r="J87" s="49">
        <v>110</v>
      </c>
      <c r="K87" s="49">
        <v>250</v>
      </c>
      <c r="L87" s="49">
        <v>360</v>
      </c>
      <c r="M87" s="49">
        <v>900</v>
      </c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2"/>
      <c r="Z87" s="201"/>
      <c r="AA87" s="206">
        <v>83050</v>
      </c>
      <c r="AB87" s="205"/>
    </row>
    <row r="88" spans="1:28" x14ac:dyDescent="0.25">
      <c r="A88" s="47">
        <v>41730</v>
      </c>
      <c r="B88" s="51">
        <v>347</v>
      </c>
      <c r="C88" s="49">
        <v>357</v>
      </c>
      <c r="D88" s="49">
        <v>113</v>
      </c>
      <c r="E88" s="49">
        <v>247</v>
      </c>
      <c r="F88" s="49">
        <v>2800</v>
      </c>
      <c r="G88" s="49">
        <v>281</v>
      </c>
      <c r="H88" s="49">
        <v>205</v>
      </c>
      <c r="I88" s="49">
        <v>300</v>
      </c>
      <c r="J88" s="49">
        <v>110</v>
      </c>
      <c r="K88" s="49">
        <v>250</v>
      </c>
      <c r="L88" s="49">
        <v>360</v>
      </c>
      <c r="M88" s="49">
        <v>900</v>
      </c>
      <c r="N88" s="49">
        <v>68</v>
      </c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8"/>
      <c r="Z88" s="201"/>
      <c r="AA88" s="206">
        <v>83100</v>
      </c>
      <c r="AB88" s="205"/>
    </row>
    <row r="89" spans="1:28" x14ac:dyDescent="0.25">
      <c r="A89" s="47">
        <v>41760</v>
      </c>
      <c r="B89" s="51">
        <v>347</v>
      </c>
      <c r="C89" s="49">
        <v>357</v>
      </c>
      <c r="D89" s="49">
        <v>113</v>
      </c>
      <c r="E89" s="49">
        <v>247</v>
      </c>
      <c r="F89" s="49">
        <v>2800</v>
      </c>
      <c r="G89" s="49">
        <v>281</v>
      </c>
      <c r="H89" s="49">
        <v>205</v>
      </c>
      <c r="I89" s="49">
        <v>300</v>
      </c>
      <c r="J89" s="49">
        <v>110</v>
      </c>
      <c r="K89" s="49">
        <v>250</v>
      </c>
      <c r="L89" s="49">
        <v>360</v>
      </c>
      <c r="M89" s="49">
        <v>900</v>
      </c>
      <c r="N89" s="49">
        <v>68</v>
      </c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8"/>
      <c r="Z89" s="201"/>
      <c r="AA89" s="206">
        <v>83150</v>
      </c>
      <c r="AB89" s="205"/>
    </row>
    <row r="90" spans="1:28" x14ac:dyDescent="0.25">
      <c r="A90" s="47">
        <v>41791</v>
      </c>
      <c r="B90" s="51">
        <v>347</v>
      </c>
      <c r="C90" s="49">
        <v>357</v>
      </c>
      <c r="D90" s="49">
        <v>113</v>
      </c>
      <c r="E90" s="49">
        <v>247</v>
      </c>
      <c r="F90" s="49">
        <v>2800</v>
      </c>
      <c r="G90" s="49">
        <v>281</v>
      </c>
      <c r="H90" s="49">
        <v>205</v>
      </c>
      <c r="I90" s="49">
        <v>300</v>
      </c>
      <c r="J90" s="49">
        <v>110</v>
      </c>
      <c r="K90" s="49">
        <v>250</v>
      </c>
      <c r="L90" s="49">
        <v>360</v>
      </c>
      <c r="M90" s="49">
        <v>900</v>
      </c>
      <c r="N90" s="49">
        <v>68</v>
      </c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8"/>
      <c r="Z90" s="201"/>
      <c r="AA90" s="206">
        <v>83200</v>
      </c>
      <c r="AB90" s="205"/>
    </row>
    <row r="91" spans="1:28" x14ac:dyDescent="0.25">
      <c r="A91" s="47">
        <v>41821</v>
      </c>
      <c r="B91" s="51">
        <v>347</v>
      </c>
      <c r="C91" s="49">
        <v>357</v>
      </c>
      <c r="D91" s="49">
        <v>113</v>
      </c>
      <c r="E91" s="49">
        <v>247</v>
      </c>
      <c r="F91" s="49">
        <v>2800</v>
      </c>
      <c r="G91" s="49">
        <v>281</v>
      </c>
      <c r="H91" s="49">
        <v>205</v>
      </c>
      <c r="I91" s="49">
        <v>300</v>
      </c>
      <c r="J91" s="49">
        <v>110</v>
      </c>
      <c r="K91" s="49">
        <v>250</v>
      </c>
      <c r="L91" s="49">
        <v>360</v>
      </c>
      <c r="M91" s="49">
        <v>900</v>
      </c>
      <c r="N91" s="49">
        <v>68</v>
      </c>
      <c r="O91" s="49">
        <v>78</v>
      </c>
      <c r="P91" s="49"/>
      <c r="Q91" s="49"/>
      <c r="R91" s="49"/>
      <c r="S91" s="49"/>
      <c r="T91" s="49"/>
      <c r="U91" s="49"/>
      <c r="V91" s="49"/>
      <c r="W91" s="49"/>
      <c r="X91" s="49"/>
      <c r="Y91" s="48"/>
      <c r="Z91" s="201"/>
      <c r="AA91" s="206">
        <v>83250</v>
      </c>
      <c r="AB91" s="203"/>
    </row>
    <row r="92" spans="1:28" x14ac:dyDescent="0.25">
      <c r="A92" s="47">
        <v>41852</v>
      </c>
      <c r="B92" s="51">
        <v>347</v>
      </c>
      <c r="C92" s="49">
        <v>357</v>
      </c>
      <c r="D92" s="49">
        <v>113</v>
      </c>
      <c r="E92" s="49">
        <v>247</v>
      </c>
      <c r="F92" s="49">
        <v>2800</v>
      </c>
      <c r="G92" s="49">
        <v>281</v>
      </c>
      <c r="H92" s="49">
        <v>205</v>
      </c>
      <c r="I92" s="49">
        <v>300</v>
      </c>
      <c r="J92" s="49">
        <v>110</v>
      </c>
      <c r="K92" s="49">
        <v>250</v>
      </c>
      <c r="L92" s="49">
        <v>360</v>
      </c>
      <c r="M92" s="49">
        <v>900</v>
      </c>
      <c r="N92" s="49">
        <v>68</v>
      </c>
      <c r="O92" s="49">
        <v>78</v>
      </c>
      <c r="P92" s="49"/>
      <c r="Q92" s="49"/>
      <c r="R92" s="49"/>
      <c r="S92" s="49"/>
      <c r="T92" s="49"/>
      <c r="U92" s="49"/>
      <c r="V92" s="49"/>
      <c r="W92" s="49"/>
      <c r="X92" s="49"/>
      <c r="Y92" s="48"/>
      <c r="Z92" s="201"/>
      <c r="AA92" s="206">
        <v>83300</v>
      </c>
      <c r="AB92" s="203"/>
    </row>
    <row r="93" spans="1:28" x14ac:dyDescent="0.25">
      <c r="A93" s="47">
        <v>41883</v>
      </c>
      <c r="B93" s="51">
        <v>347</v>
      </c>
      <c r="C93" s="49">
        <v>357</v>
      </c>
      <c r="D93" s="49">
        <v>113</v>
      </c>
      <c r="E93" s="49">
        <v>247</v>
      </c>
      <c r="F93" s="49">
        <v>2800</v>
      </c>
      <c r="G93" s="49">
        <v>281</v>
      </c>
      <c r="H93" s="49">
        <v>205</v>
      </c>
      <c r="I93" s="49">
        <v>300</v>
      </c>
      <c r="J93" s="49">
        <v>110</v>
      </c>
      <c r="K93" s="49">
        <v>250</v>
      </c>
      <c r="L93" s="49">
        <v>360</v>
      </c>
      <c r="M93" s="49">
        <v>900</v>
      </c>
      <c r="N93" s="49">
        <v>68</v>
      </c>
      <c r="O93" s="49">
        <v>78</v>
      </c>
      <c r="P93" s="49"/>
      <c r="Q93" s="49"/>
      <c r="R93" s="49"/>
      <c r="S93" s="49"/>
      <c r="T93" s="49"/>
      <c r="U93" s="49"/>
      <c r="V93" s="49"/>
      <c r="W93" s="49"/>
      <c r="X93" s="49"/>
      <c r="Y93" s="48"/>
      <c r="Z93" s="201"/>
      <c r="AA93" s="206">
        <v>83350</v>
      </c>
      <c r="AB93" s="203"/>
    </row>
    <row r="94" spans="1:28" x14ac:dyDescent="0.25">
      <c r="A94" s="47">
        <v>41913</v>
      </c>
      <c r="B94" s="51">
        <v>347</v>
      </c>
      <c r="C94" s="49">
        <v>357</v>
      </c>
      <c r="D94" s="49">
        <v>113</v>
      </c>
      <c r="E94" s="49">
        <v>247</v>
      </c>
      <c r="F94" s="49">
        <v>2800</v>
      </c>
      <c r="G94" s="49">
        <v>281</v>
      </c>
      <c r="H94" s="49">
        <v>205</v>
      </c>
      <c r="I94" s="49">
        <v>300</v>
      </c>
      <c r="J94" s="49">
        <v>110</v>
      </c>
      <c r="K94" s="49">
        <v>250</v>
      </c>
      <c r="L94" s="49">
        <v>360</v>
      </c>
      <c r="M94" s="49">
        <v>900</v>
      </c>
      <c r="N94" s="49">
        <v>68</v>
      </c>
      <c r="O94" s="49">
        <v>78</v>
      </c>
      <c r="P94" s="49"/>
      <c r="Q94" s="49"/>
      <c r="R94" s="49"/>
      <c r="S94" s="49"/>
      <c r="T94" s="49"/>
      <c r="U94" s="49"/>
      <c r="V94" s="49"/>
      <c r="W94" s="49"/>
      <c r="X94" s="49"/>
      <c r="Y94" s="48"/>
      <c r="Z94" s="201"/>
      <c r="AA94" s="206">
        <v>83400</v>
      </c>
      <c r="AB94" s="203"/>
    </row>
    <row r="95" spans="1:28" x14ac:dyDescent="0.25">
      <c r="A95" s="47">
        <v>41944</v>
      </c>
      <c r="B95" s="51">
        <v>347</v>
      </c>
      <c r="C95" s="49">
        <v>357</v>
      </c>
      <c r="D95" s="49">
        <v>113</v>
      </c>
      <c r="E95" s="49">
        <v>247</v>
      </c>
      <c r="F95" s="49">
        <v>2800</v>
      </c>
      <c r="G95" s="49">
        <v>281</v>
      </c>
      <c r="H95" s="49">
        <v>205</v>
      </c>
      <c r="I95" s="49">
        <v>300</v>
      </c>
      <c r="J95" s="49">
        <v>110</v>
      </c>
      <c r="K95" s="49">
        <v>250</v>
      </c>
      <c r="L95" s="49">
        <v>360</v>
      </c>
      <c r="M95" s="49">
        <v>900</v>
      </c>
      <c r="N95" s="49">
        <v>68</v>
      </c>
      <c r="O95" s="49">
        <v>78</v>
      </c>
      <c r="P95" s="49"/>
      <c r="Q95" s="49"/>
      <c r="R95" s="49"/>
      <c r="S95" s="49"/>
      <c r="T95" s="49"/>
      <c r="U95" s="49"/>
      <c r="V95" s="49"/>
      <c r="W95" s="49"/>
      <c r="X95" s="49"/>
      <c r="Y95" s="48"/>
      <c r="Z95" s="201"/>
      <c r="AA95" s="206">
        <v>83450</v>
      </c>
      <c r="AB95" s="203"/>
    </row>
    <row r="96" spans="1:28" x14ac:dyDescent="0.25">
      <c r="A96" s="47">
        <v>41974</v>
      </c>
      <c r="B96" s="51">
        <v>347</v>
      </c>
      <c r="C96" s="49">
        <v>357</v>
      </c>
      <c r="D96" s="49">
        <v>113</v>
      </c>
      <c r="E96" s="49">
        <v>247</v>
      </c>
      <c r="F96" s="49">
        <v>2800</v>
      </c>
      <c r="G96" s="49">
        <v>281</v>
      </c>
      <c r="H96" s="49">
        <v>205</v>
      </c>
      <c r="I96" s="49">
        <v>300</v>
      </c>
      <c r="J96" s="49">
        <v>110</v>
      </c>
      <c r="K96" s="49">
        <v>250</v>
      </c>
      <c r="L96" s="49">
        <v>360</v>
      </c>
      <c r="M96" s="49">
        <v>900</v>
      </c>
      <c r="N96" s="49">
        <v>68</v>
      </c>
      <c r="O96" s="49">
        <v>78</v>
      </c>
      <c r="P96" s="49"/>
      <c r="Q96" s="49"/>
      <c r="R96" s="49"/>
      <c r="S96" s="49"/>
      <c r="T96" s="49"/>
      <c r="U96" s="49"/>
      <c r="V96" s="49"/>
      <c r="W96" s="49"/>
      <c r="X96" s="49"/>
      <c r="Y96" s="48"/>
      <c r="Z96" s="201"/>
      <c r="AA96" s="206">
        <v>83500</v>
      </c>
      <c r="AB96" s="205"/>
    </row>
    <row r="97" spans="1:28" x14ac:dyDescent="0.25">
      <c r="A97" s="47">
        <v>42005</v>
      </c>
      <c r="B97" s="51">
        <v>347</v>
      </c>
      <c r="C97" s="49">
        <v>357</v>
      </c>
      <c r="D97" s="49">
        <v>113</v>
      </c>
      <c r="E97" s="49">
        <v>247</v>
      </c>
      <c r="F97" s="49">
        <v>2800</v>
      </c>
      <c r="G97" s="49">
        <v>281</v>
      </c>
      <c r="H97" s="49">
        <v>205</v>
      </c>
      <c r="I97" s="49">
        <v>300</v>
      </c>
      <c r="J97" s="49">
        <v>110</v>
      </c>
      <c r="K97" s="49">
        <v>250</v>
      </c>
      <c r="L97" s="49">
        <v>360</v>
      </c>
      <c r="M97" s="49">
        <v>900</v>
      </c>
      <c r="N97" s="49">
        <v>68</v>
      </c>
      <c r="O97" s="49">
        <v>78</v>
      </c>
      <c r="P97" s="49"/>
      <c r="Q97" s="49"/>
      <c r="R97" s="49"/>
      <c r="S97" s="49"/>
      <c r="T97" s="49"/>
      <c r="U97" s="49"/>
      <c r="V97" s="49"/>
      <c r="W97" s="49"/>
      <c r="X97" s="49"/>
      <c r="Y97" s="48"/>
      <c r="Z97" s="201"/>
      <c r="AA97" s="206">
        <v>83550</v>
      </c>
      <c r="AB97" s="203"/>
    </row>
    <row r="98" spans="1:28" x14ac:dyDescent="0.25">
      <c r="A98" s="47">
        <v>42036</v>
      </c>
      <c r="B98" s="51">
        <v>347</v>
      </c>
      <c r="C98" s="49">
        <v>357</v>
      </c>
      <c r="D98" s="49">
        <v>113</v>
      </c>
      <c r="E98" s="49">
        <v>247</v>
      </c>
      <c r="F98" s="49">
        <v>2800</v>
      </c>
      <c r="G98" s="49">
        <v>281</v>
      </c>
      <c r="H98" s="49">
        <v>205</v>
      </c>
      <c r="I98" s="49">
        <v>300</v>
      </c>
      <c r="J98" s="49">
        <v>110</v>
      </c>
      <c r="K98" s="49">
        <v>250</v>
      </c>
      <c r="L98" s="49">
        <v>360</v>
      </c>
      <c r="M98" s="49">
        <v>900</v>
      </c>
      <c r="N98" s="49">
        <v>68</v>
      </c>
      <c r="O98" s="49">
        <v>78</v>
      </c>
      <c r="P98" s="49"/>
      <c r="Q98" s="49"/>
      <c r="R98" s="49"/>
      <c r="S98" s="49"/>
      <c r="T98" s="49"/>
      <c r="U98" s="49"/>
      <c r="V98" s="49"/>
      <c r="W98" s="49"/>
      <c r="X98" s="49"/>
      <c r="Y98" s="48"/>
      <c r="Z98" s="201"/>
      <c r="AA98" s="206">
        <v>83600</v>
      </c>
      <c r="AB98" s="203"/>
    </row>
    <row r="99" spans="1:28" x14ac:dyDescent="0.25">
      <c r="A99" s="47">
        <v>42064</v>
      </c>
      <c r="B99" s="51">
        <v>347</v>
      </c>
      <c r="C99" s="49">
        <v>357</v>
      </c>
      <c r="D99" s="49">
        <v>113</v>
      </c>
      <c r="E99" s="49">
        <v>247</v>
      </c>
      <c r="F99" s="49">
        <v>2800</v>
      </c>
      <c r="G99" s="49">
        <v>281</v>
      </c>
      <c r="H99" s="49">
        <v>205</v>
      </c>
      <c r="I99" s="49">
        <v>300</v>
      </c>
      <c r="J99" s="49">
        <v>110</v>
      </c>
      <c r="K99" s="49">
        <v>250</v>
      </c>
      <c r="L99" s="49">
        <v>360</v>
      </c>
      <c r="M99" s="49">
        <v>900</v>
      </c>
      <c r="N99" s="49">
        <v>68</v>
      </c>
      <c r="O99" s="49">
        <v>78</v>
      </c>
      <c r="P99" s="49">
        <v>14</v>
      </c>
      <c r="Q99" s="49"/>
      <c r="R99" s="49"/>
      <c r="S99" s="49"/>
      <c r="T99" s="49"/>
      <c r="U99" s="49"/>
      <c r="V99" s="49"/>
      <c r="W99" s="49"/>
      <c r="X99" s="49"/>
      <c r="Y99" s="48"/>
      <c r="Z99" s="201"/>
      <c r="AA99" s="206">
        <v>83650</v>
      </c>
      <c r="AB99" s="203"/>
    </row>
    <row r="100" spans="1:28" x14ac:dyDescent="0.25">
      <c r="A100" s="47">
        <v>42095</v>
      </c>
      <c r="B100" s="51">
        <v>347</v>
      </c>
      <c r="C100" s="49">
        <v>357</v>
      </c>
      <c r="D100" s="49">
        <v>113</v>
      </c>
      <c r="E100" s="49">
        <v>247</v>
      </c>
      <c r="F100" s="49">
        <v>2800</v>
      </c>
      <c r="G100" s="49">
        <v>281</v>
      </c>
      <c r="H100" s="49">
        <v>205</v>
      </c>
      <c r="I100" s="49">
        <v>300</v>
      </c>
      <c r="J100" s="49">
        <v>110</v>
      </c>
      <c r="K100" s="49">
        <v>250</v>
      </c>
      <c r="L100" s="49">
        <v>360</v>
      </c>
      <c r="M100" s="49">
        <v>900</v>
      </c>
      <c r="N100" s="49">
        <v>68</v>
      </c>
      <c r="O100" s="49">
        <v>78</v>
      </c>
      <c r="P100" s="49">
        <v>13.7</v>
      </c>
      <c r="Q100" s="49">
        <v>402</v>
      </c>
      <c r="R100" s="49">
        <v>87</v>
      </c>
      <c r="S100" s="49"/>
      <c r="T100" s="49"/>
      <c r="U100" s="49"/>
      <c r="V100" s="49"/>
      <c r="W100" s="49"/>
      <c r="X100" s="49"/>
      <c r="Y100" s="48"/>
      <c r="Z100" s="201"/>
      <c r="AA100" s="206">
        <v>83700</v>
      </c>
      <c r="AB100" s="203"/>
    </row>
    <row r="101" spans="1:28" x14ac:dyDescent="0.25">
      <c r="A101" s="47">
        <v>42125</v>
      </c>
      <c r="B101" s="51">
        <v>347</v>
      </c>
      <c r="C101" s="49">
        <v>357</v>
      </c>
      <c r="D101" s="49">
        <v>113</v>
      </c>
      <c r="E101" s="49">
        <v>247</v>
      </c>
      <c r="F101" s="49">
        <v>2800</v>
      </c>
      <c r="G101" s="49">
        <v>281</v>
      </c>
      <c r="H101" s="49">
        <v>205</v>
      </c>
      <c r="I101" s="49">
        <v>300</v>
      </c>
      <c r="J101" s="49">
        <v>110</v>
      </c>
      <c r="K101" s="49">
        <v>250</v>
      </c>
      <c r="L101" s="49">
        <v>360</v>
      </c>
      <c r="M101" s="49">
        <v>900</v>
      </c>
      <c r="N101" s="49">
        <v>68</v>
      </c>
      <c r="O101" s="49">
        <v>78</v>
      </c>
      <c r="P101" s="49">
        <v>13.7</v>
      </c>
      <c r="Q101" s="49">
        <v>402</v>
      </c>
      <c r="R101" s="49">
        <v>87</v>
      </c>
      <c r="S101" s="49"/>
      <c r="T101" s="49"/>
      <c r="U101" s="49"/>
      <c r="V101" s="49"/>
      <c r="W101" s="49"/>
      <c r="X101" s="49"/>
      <c r="Y101" s="48"/>
      <c r="Z101" s="201"/>
      <c r="AA101" s="206">
        <v>83750</v>
      </c>
      <c r="AB101" s="203"/>
    </row>
    <row r="102" spans="1:28" x14ac:dyDescent="0.25">
      <c r="A102" s="47">
        <v>42156</v>
      </c>
      <c r="B102" s="51">
        <v>347</v>
      </c>
      <c r="C102" s="49">
        <v>357</v>
      </c>
      <c r="D102" s="49">
        <v>113</v>
      </c>
      <c r="E102" s="49">
        <v>247</v>
      </c>
      <c r="F102" s="49">
        <v>2800</v>
      </c>
      <c r="G102" s="49">
        <v>281</v>
      </c>
      <c r="H102" s="49">
        <v>205</v>
      </c>
      <c r="I102" s="49">
        <v>300</v>
      </c>
      <c r="J102" s="49">
        <v>110</v>
      </c>
      <c r="K102" s="49">
        <v>250</v>
      </c>
      <c r="L102" s="49">
        <v>360</v>
      </c>
      <c r="M102" s="49">
        <v>900</v>
      </c>
      <c r="N102" s="49">
        <v>68</v>
      </c>
      <c r="O102" s="49">
        <v>78</v>
      </c>
      <c r="P102" s="49">
        <v>13.7</v>
      </c>
      <c r="Q102" s="49">
        <v>402</v>
      </c>
      <c r="R102" s="49">
        <v>87</v>
      </c>
      <c r="S102" s="49"/>
      <c r="T102" s="49"/>
      <c r="U102" s="49"/>
      <c r="V102" s="49"/>
      <c r="W102" s="49"/>
      <c r="X102" s="49"/>
      <c r="Y102" s="48"/>
      <c r="Z102" s="201"/>
      <c r="AA102" s="206">
        <v>83800</v>
      </c>
      <c r="AB102" s="203"/>
    </row>
    <row r="103" spans="1:28" x14ac:dyDescent="0.25">
      <c r="A103" s="47">
        <v>42186</v>
      </c>
      <c r="B103" s="51">
        <v>347</v>
      </c>
      <c r="C103" s="49">
        <v>357</v>
      </c>
      <c r="D103" s="49">
        <v>113</v>
      </c>
      <c r="E103" s="49">
        <v>247</v>
      </c>
      <c r="F103" s="49">
        <v>2800</v>
      </c>
      <c r="G103" s="49">
        <v>281</v>
      </c>
      <c r="H103" s="49">
        <v>205</v>
      </c>
      <c r="I103" s="49">
        <v>300</v>
      </c>
      <c r="J103" s="49">
        <v>110</v>
      </c>
      <c r="K103" s="49">
        <v>250</v>
      </c>
      <c r="L103" s="49">
        <v>360</v>
      </c>
      <c r="M103" s="49">
        <v>900</v>
      </c>
      <c r="N103" s="49">
        <v>68</v>
      </c>
      <c r="O103" s="49">
        <v>78</v>
      </c>
      <c r="P103" s="49">
        <v>13.7</v>
      </c>
      <c r="Q103" s="49">
        <v>402</v>
      </c>
      <c r="R103" s="49">
        <v>87</v>
      </c>
      <c r="S103" s="49"/>
      <c r="T103" s="49"/>
      <c r="U103" s="49"/>
      <c r="V103" s="49"/>
      <c r="W103" s="49"/>
      <c r="X103" s="49"/>
      <c r="Y103" s="48"/>
      <c r="Z103" s="201"/>
      <c r="AA103" s="206">
        <v>83850</v>
      </c>
      <c r="AB103" s="203"/>
    </row>
    <row r="104" spans="1:28" x14ac:dyDescent="0.25">
      <c r="A104" s="47">
        <v>42217</v>
      </c>
      <c r="B104" s="51">
        <v>347</v>
      </c>
      <c r="C104" s="49">
        <v>357</v>
      </c>
      <c r="D104" s="49">
        <v>113</v>
      </c>
      <c r="E104" s="49">
        <v>247</v>
      </c>
      <c r="F104" s="49">
        <v>2800</v>
      </c>
      <c r="G104" s="49">
        <v>281</v>
      </c>
      <c r="H104" s="49">
        <v>205</v>
      </c>
      <c r="I104" s="49">
        <v>300</v>
      </c>
      <c r="J104" s="49">
        <v>110</v>
      </c>
      <c r="K104" s="49">
        <v>250</v>
      </c>
      <c r="L104" s="49">
        <v>360</v>
      </c>
      <c r="M104" s="49">
        <v>900</v>
      </c>
      <c r="N104" s="49">
        <v>68</v>
      </c>
      <c r="O104" s="49">
        <v>78</v>
      </c>
      <c r="P104" s="49">
        <v>13.7</v>
      </c>
      <c r="Q104" s="49">
        <v>402</v>
      </c>
      <c r="R104" s="49">
        <v>87</v>
      </c>
      <c r="S104" s="49"/>
      <c r="T104" s="49"/>
      <c r="U104" s="49"/>
      <c r="V104" s="49"/>
      <c r="W104" s="49"/>
      <c r="X104" s="49"/>
      <c r="Y104" s="48"/>
      <c r="Z104" s="201"/>
      <c r="AA104" s="206">
        <v>83900</v>
      </c>
      <c r="AB104" s="203"/>
    </row>
    <row r="105" spans="1:28" x14ac:dyDescent="0.25">
      <c r="A105" s="47">
        <v>42248</v>
      </c>
      <c r="B105" s="51">
        <v>347</v>
      </c>
      <c r="C105" s="49">
        <v>357</v>
      </c>
      <c r="D105" s="49">
        <v>113</v>
      </c>
      <c r="E105" s="49">
        <v>247</v>
      </c>
      <c r="F105" s="49">
        <v>2800</v>
      </c>
      <c r="G105" s="49">
        <v>281</v>
      </c>
      <c r="H105" s="49">
        <v>205</v>
      </c>
      <c r="I105" s="49">
        <v>300</v>
      </c>
      <c r="J105" s="49">
        <v>110</v>
      </c>
      <c r="K105" s="49">
        <v>250</v>
      </c>
      <c r="L105" s="49">
        <v>360</v>
      </c>
      <c r="M105" s="49">
        <v>900</v>
      </c>
      <c r="N105" s="49">
        <v>68</v>
      </c>
      <c r="O105" s="49">
        <v>78</v>
      </c>
      <c r="P105" s="49">
        <v>13.7</v>
      </c>
      <c r="Q105" s="49">
        <v>402</v>
      </c>
      <c r="R105" s="49">
        <v>87</v>
      </c>
      <c r="S105" s="49"/>
      <c r="T105" s="49"/>
      <c r="U105" s="49"/>
      <c r="V105" s="49"/>
      <c r="W105" s="49"/>
      <c r="X105" s="49"/>
      <c r="Y105" s="48"/>
      <c r="Z105" s="201"/>
      <c r="AA105" s="206">
        <v>83950</v>
      </c>
      <c r="AB105" s="203"/>
    </row>
    <row r="106" spans="1:28" x14ac:dyDescent="0.25">
      <c r="A106" s="47">
        <v>42278</v>
      </c>
      <c r="B106" s="51">
        <v>347</v>
      </c>
      <c r="C106" s="49">
        <v>357</v>
      </c>
      <c r="D106" s="49">
        <v>113</v>
      </c>
      <c r="E106" s="49">
        <v>247</v>
      </c>
      <c r="F106" s="49">
        <v>2800</v>
      </c>
      <c r="G106" s="49">
        <v>281</v>
      </c>
      <c r="H106" s="49">
        <v>205</v>
      </c>
      <c r="I106" s="49">
        <v>300</v>
      </c>
      <c r="J106" s="49">
        <v>110</v>
      </c>
      <c r="K106" s="49">
        <v>250</v>
      </c>
      <c r="L106" s="49">
        <v>360</v>
      </c>
      <c r="M106" s="49">
        <v>900</v>
      </c>
      <c r="N106" s="49">
        <v>68</v>
      </c>
      <c r="O106" s="49">
        <v>78</v>
      </c>
      <c r="P106" s="49">
        <v>13.7</v>
      </c>
      <c r="Q106" s="49">
        <v>402</v>
      </c>
      <c r="R106" s="49">
        <v>87</v>
      </c>
      <c r="S106" s="49">
        <v>26</v>
      </c>
      <c r="T106" s="49"/>
      <c r="U106" s="49"/>
      <c r="V106" s="49"/>
      <c r="W106" s="49"/>
      <c r="X106" s="49"/>
      <c r="Y106" s="48"/>
      <c r="Z106" s="201"/>
      <c r="AA106" s="206">
        <v>84000</v>
      </c>
      <c r="AB106" s="203"/>
    </row>
    <row r="107" spans="1:28" x14ac:dyDescent="0.25">
      <c r="A107" s="47">
        <v>42309</v>
      </c>
      <c r="B107" s="51">
        <v>347</v>
      </c>
      <c r="C107" s="49">
        <v>357</v>
      </c>
      <c r="D107" s="49">
        <v>113</v>
      </c>
      <c r="E107" s="49">
        <v>247</v>
      </c>
      <c r="F107" s="49">
        <v>2800</v>
      </c>
      <c r="G107" s="49">
        <v>281</v>
      </c>
      <c r="H107" s="49">
        <v>205</v>
      </c>
      <c r="I107" s="49">
        <v>300</v>
      </c>
      <c r="J107" s="49">
        <v>110</v>
      </c>
      <c r="K107" s="49">
        <v>250</v>
      </c>
      <c r="L107" s="49">
        <v>360</v>
      </c>
      <c r="M107" s="49">
        <v>900</v>
      </c>
      <c r="N107" s="49">
        <v>68</v>
      </c>
      <c r="O107" s="49">
        <v>78</v>
      </c>
      <c r="P107" s="49">
        <v>13.7</v>
      </c>
      <c r="Q107" s="49">
        <v>402</v>
      </c>
      <c r="R107" s="49">
        <v>87</v>
      </c>
      <c r="S107" s="49">
        <v>26</v>
      </c>
      <c r="T107" s="49"/>
      <c r="U107" s="49"/>
      <c r="V107" s="49"/>
      <c r="W107" s="49"/>
      <c r="X107" s="49"/>
      <c r="Y107" s="48"/>
      <c r="Z107" s="204"/>
      <c r="AA107" s="206">
        <v>84050</v>
      </c>
      <c r="AB107" s="203"/>
    </row>
    <row r="108" spans="1:28" x14ac:dyDescent="0.25">
      <c r="A108" s="47">
        <v>42339</v>
      </c>
      <c r="B108" s="51">
        <v>347</v>
      </c>
      <c r="C108" s="49">
        <v>357</v>
      </c>
      <c r="D108" s="49">
        <v>113</v>
      </c>
      <c r="E108" s="49">
        <v>247</v>
      </c>
      <c r="F108" s="49">
        <v>2800</v>
      </c>
      <c r="G108" s="49">
        <v>281</v>
      </c>
      <c r="H108" s="49">
        <v>205</v>
      </c>
      <c r="I108" s="49">
        <v>300</v>
      </c>
      <c r="J108" s="49">
        <v>110</v>
      </c>
      <c r="K108" s="49">
        <v>250</v>
      </c>
      <c r="L108" s="49">
        <v>360</v>
      </c>
      <c r="M108" s="49">
        <v>900</v>
      </c>
      <c r="N108" s="49">
        <v>68</v>
      </c>
      <c r="O108" s="49">
        <v>78</v>
      </c>
      <c r="P108" s="49">
        <v>13.7</v>
      </c>
      <c r="Q108" s="49">
        <v>402</v>
      </c>
      <c r="R108" s="49">
        <v>87</v>
      </c>
      <c r="S108" s="49">
        <v>26</v>
      </c>
      <c r="T108" s="49"/>
      <c r="U108" s="49"/>
      <c r="V108" s="49"/>
      <c r="W108" s="49"/>
      <c r="X108" s="49"/>
      <c r="Y108" s="48"/>
      <c r="Z108" s="204">
        <v>6944.7</v>
      </c>
      <c r="AA108" s="204">
        <v>84100.000000000015</v>
      </c>
      <c r="AB108" s="205"/>
    </row>
    <row r="109" spans="1:28" x14ac:dyDescent="0.25">
      <c r="A109" s="47">
        <v>42370</v>
      </c>
      <c r="B109" s="51">
        <v>347</v>
      </c>
      <c r="C109" s="49">
        <v>357</v>
      </c>
      <c r="D109" s="49">
        <v>113</v>
      </c>
      <c r="E109" s="49">
        <v>247</v>
      </c>
      <c r="F109" s="49">
        <v>2800</v>
      </c>
      <c r="G109" s="49">
        <v>281</v>
      </c>
      <c r="H109" s="49">
        <v>205</v>
      </c>
      <c r="I109" s="49">
        <v>300</v>
      </c>
      <c r="J109" s="49">
        <v>110</v>
      </c>
      <c r="K109" s="49">
        <v>250</v>
      </c>
      <c r="L109" s="49">
        <v>360</v>
      </c>
      <c r="M109" s="49">
        <v>900</v>
      </c>
      <c r="N109" s="49">
        <v>68</v>
      </c>
      <c r="O109" s="49">
        <v>78</v>
      </c>
      <c r="P109" s="49">
        <v>13.7</v>
      </c>
      <c r="Q109" s="49">
        <v>402</v>
      </c>
      <c r="R109" s="49">
        <v>87</v>
      </c>
      <c r="S109" s="49">
        <v>26</v>
      </c>
      <c r="T109" s="49"/>
      <c r="U109" s="49"/>
      <c r="V109" s="49"/>
      <c r="W109" s="49"/>
      <c r="X109" s="49"/>
      <c r="Y109" s="48"/>
      <c r="Z109" s="201"/>
      <c r="AA109" s="206">
        <v>84150.000000000015</v>
      </c>
      <c r="AB109" s="203"/>
    </row>
    <row r="110" spans="1:28" x14ac:dyDescent="0.25">
      <c r="A110" s="47">
        <v>42401</v>
      </c>
      <c r="B110" s="51">
        <v>347</v>
      </c>
      <c r="C110" s="49">
        <v>357</v>
      </c>
      <c r="D110" s="49">
        <v>113</v>
      </c>
      <c r="E110" s="49">
        <v>247</v>
      </c>
      <c r="F110" s="49">
        <v>2800</v>
      </c>
      <c r="G110" s="49">
        <v>281</v>
      </c>
      <c r="H110" s="49">
        <v>205</v>
      </c>
      <c r="I110" s="49">
        <v>300</v>
      </c>
      <c r="J110" s="49">
        <v>110</v>
      </c>
      <c r="K110" s="49">
        <v>250</v>
      </c>
      <c r="L110" s="49">
        <v>360</v>
      </c>
      <c r="M110" s="49">
        <v>900</v>
      </c>
      <c r="N110" s="49">
        <v>68</v>
      </c>
      <c r="O110" s="49">
        <v>78</v>
      </c>
      <c r="P110" s="49">
        <v>13.7</v>
      </c>
      <c r="Q110" s="49">
        <v>402</v>
      </c>
      <c r="R110" s="49">
        <v>87</v>
      </c>
      <c r="S110" s="49">
        <v>26</v>
      </c>
      <c r="T110" s="49"/>
      <c r="U110" s="49"/>
      <c r="V110" s="49"/>
      <c r="W110" s="49"/>
      <c r="X110" s="49"/>
      <c r="Y110" s="48"/>
      <c r="Z110" s="201"/>
      <c r="AA110" s="206">
        <v>84200.000000000015</v>
      </c>
      <c r="AB110" s="203"/>
    </row>
    <row r="111" spans="1:28" x14ac:dyDescent="0.25">
      <c r="A111" s="47">
        <v>42430</v>
      </c>
      <c r="B111" s="51">
        <v>347</v>
      </c>
      <c r="C111" s="49">
        <v>357</v>
      </c>
      <c r="D111" s="49">
        <v>113</v>
      </c>
      <c r="E111" s="49">
        <v>247</v>
      </c>
      <c r="F111" s="49">
        <v>2800</v>
      </c>
      <c r="G111" s="49">
        <v>281</v>
      </c>
      <c r="H111" s="49">
        <v>205</v>
      </c>
      <c r="I111" s="49">
        <v>300</v>
      </c>
      <c r="J111" s="49">
        <v>110</v>
      </c>
      <c r="K111" s="49">
        <v>250</v>
      </c>
      <c r="L111" s="49">
        <v>360</v>
      </c>
      <c r="M111" s="49">
        <v>900</v>
      </c>
      <c r="N111" s="49">
        <v>68</v>
      </c>
      <c r="O111" s="49">
        <v>78</v>
      </c>
      <c r="P111" s="49">
        <v>13.7</v>
      </c>
      <c r="Q111" s="49">
        <v>402</v>
      </c>
      <c r="R111" s="49">
        <v>87</v>
      </c>
      <c r="S111" s="49">
        <v>26</v>
      </c>
      <c r="T111" s="49"/>
      <c r="U111" s="49"/>
      <c r="V111" s="49"/>
      <c r="W111" s="49"/>
      <c r="X111" s="49"/>
      <c r="Y111" s="48"/>
      <c r="Z111" s="201"/>
      <c r="AA111" s="206">
        <v>84250.000000000015</v>
      </c>
      <c r="AB111" s="203"/>
    </row>
    <row r="112" spans="1:28" x14ac:dyDescent="0.25">
      <c r="A112" s="47">
        <v>42461</v>
      </c>
      <c r="B112" s="51">
        <v>347</v>
      </c>
      <c r="C112" s="49">
        <v>357</v>
      </c>
      <c r="D112" s="49">
        <v>113</v>
      </c>
      <c r="E112" s="49">
        <v>247</v>
      </c>
      <c r="F112" s="49">
        <v>2800</v>
      </c>
      <c r="G112" s="49">
        <v>281</v>
      </c>
      <c r="H112" s="49">
        <v>205</v>
      </c>
      <c r="I112" s="49">
        <v>300</v>
      </c>
      <c r="J112" s="49">
        <v>110</v>
      </c>
      <c r="K112" s="49">
        <v>250</v>
      </c>
      <c r="L112" s="49">
        <v>360</v>
      </c>
      <c r="M112" s="49">
        <v>900</v>
      </c>
      <c r="N112" s="49">
        <v>68</v>
      </c>
      <c r="O112" s="49">
        <v>78</v>
      </c>
      <c r="P112" s="49">
        <v>13.7</v>
      </c>
      <c r="Q112" s="49">
        <v>402</v>
      </c>
      <c r="R112" s="49">
        <v>87</v>
      </c>
      <c r="S112" s="49">
        <v>26</v>
      </c>
      <c r="T112" s="49"/>
      <c r="U112" s="49"/>
      <c r="V112" s="49"/>
      <c r="W112" s="49"/>
      <c r="X112" s="49"/>
      <c r="Y112" s="48"/>
      <c r="Z112" s="201"/>
      <c r="AA112" s="206">
        <v>84300.000000000015</v>
      </c>
      <c r="AB112" s="203"/>
    </row>
    <row r="113" spans="1:28" x14ac:dyDescent="0.25">
      <c r="A113" s="47">
        <v>42491</v>
      </c>
      <c r="B113" s="51">
        <v>347</v>
      </c>
      <c r="C113" s="49">
        <v>357</v>
      </c>
      <c r="D113" s="49">
        <v>113</v>
      </c>
      <c r="E113" s="49">
        <v>247</v>
      </c>
      <c r="F113" s="49">
        <v>2800</v>
      </c>
      <c r="G113" s="49">
        <v>281</v>
      </c>
      <c r="H113" s="49">
        <v>205</v>
      </c>
      <c r="I113" s="49">
        <v>300</v>
      </c>
      <c r="J113" s="49">
        <v>110</v>
      </c>
      <c r="K113" s="49">
        <v>250</v>
      </c>
      <c r="L113" s="49">
        <v>360</v>
      </c>
      <c r="M113" s="49">
        <v>900</v>
      </c>
      <c r="N113" s="49">
        <v>68</v>
      </c>
      <c r="O113" s="49">
        <v>78</v>
      </c>
      <c r="P113" s="49">
        <v>13.7</v>
      </c>
      <c r="Q113" s="49">
        <v>402</v>
      </c>
      <c r="R113" s="49">
        <v>87</v>
      </c>
      <c r="S113" s="49">
        <v>26</v>
      </c>
      <c r="T113" s="49">
        <v>400</v>
      </c>
      <c r="U113" s="49"/>
      <c r="V113" s="49"/>
      <c r="W113" s="49"/>
      <c r="X113" s="49"/>
      <c r="Y113" s="48"/>
      <c r="Z113" s="201"/>
      <c r="AA113" s="206">
        <v>84350.000000000015</v>
      </c>
      <c r="AB113" s="203"/>
    </row>
    <row r="114" spans="1:28" x14ac:dyDescent="0.25">
      <c r="A114" s="47">
        <v>42522</v>
      </c>
      <c r="B114" s="51">
        <v>347</v>
      </c>
      <c r="C114" s="49">
        <v>357</v>
      </c>
      <c r="D114" s="49">
        <v>113</v>
      </c>
      <c r="E114" s="49">
        <v>247</v>
      </c>
      <c r="F114" s="49">
        <v>2800</v>
      </c>
      <c r="G114" s="49">
        <v>281</v>
      </c>
      <c r="H114" s="49">
        <v>205</v>
      </c>
      <c r="I114" s="49">
        <v>300</v>
      </c>
      <c r="J114" s="49">
        <v>110</v>
      </c>
      <c r="K114" s="49">
        <v>250</v>
      </c>
      <c r="L114" s="49">
        <v>360</v>
      </c>
      <c r="M114" s="49">
        <v>900</v>
      </c>
      <c r="N114" s="49">
        <v>68</v>
      </c>
      <c r="O114" s="49">
        <v>78</v>
      </c>
      <c r="P114" s="49">
        <v>13.7</v>
      </c>
      <c r="Q114" s="49">
        <v>402</v>
      </c>
      <c r="R114" s="49">
        <v>87</v>
      </c>
      <c r="S114" s="49">
        <v>26</v>
      </c>
      <c r="T114" s="49">
        <v>400</v>
      </c>
      <c r="U114" s="49"/>
      <c r="V114" s="49"/>
      <c r="W114" s="49"/>
      <c r="X114" s="49"/>
      <c r="Y114" s="48"/>
      <c r="Z114" s="201"/>
      <c r="AA114" s="206">
        <v>84400.000000000015</v>
      </c>
      <c r="AB114" s="203"/>
    </row>
    <row r="115" spans="1:28" x14ac:dyDescent="0.25">
      <c r="A115" s="47">
        <v>42552</v>
      </c>
      <c r="B115" s="51">
        <v>347</v>
      </c>
      <c r="C115" s="49">
        <v>357</v>
      </c>
      <c r="D115" s="49">
        <v>113</v>
      </c>
      <c r="E115" s="49">
        <v>247</v>
      </c>
      <c r="F115" s="49">
        <v>2800</v>
      </c>
      <c r="G115" s="49">
        <v>281</v>
      </c>
      <c r="H115" s="49">
        <v>205</v>
      </c>
      <c r="I115" s="49">
        <v>300</v>
      </c>
      <c r="J115" s="49">
        <v>110</v>
      </c>
      <c r="K115" s="49">
        <v>250</v>
      </c>
      <c r="L115" s="49">
        <v>360</v>
      </c>
      <c r="M115" s="49">
        <v>900</v>
      </c>
      <c r="N115" s="49">
        <v>68</v>
      </c>
      <c r="O115" s="49">
        <v>78</v>
      </c>
      <c r="P115" s="49">
        <v>13.7</v>
      </c>
      <c r="Q115" s="49">
        <v>402</v>
      </c>
      <c r="R115" s="49">
        <v>87</v>
      </c>
      <c r="S115" s="49">
        <v>26</v>
      </c>
      <c r="T115" s="49">
        <v>400</v>
      </c>
      <c r="U115" s="49"/>
      <c r="V115" s="49"/>
      <c r="W115" s="49"/>
      <c r="X115" s="49"/>
      <c r="Y115" s="48"/>
      <c r="Z115" s="201"/>
      <c r="AA115" s="206">
        <v>84450.000000000015</v>
      </c>
      <c r="AB115" s="203"/>
    </row>
    <row r="116" spans="1:28" x14ac:dyDescent="0.25">
      <c r="A116" s="47">
        <v>42583</v>
      </c>
      <c r="B116" s="51">
        <v>347</v>
      </c>
      <c r="C116" s="49">
        <v>357</v>
      </c>
      <c r="D116" s="49">
        <v>113</v>
      </c>
      <c r="E116" s="49">
        <v>247</v>
      </c>
      <c r="F116" s="49">
        <v>2800</v>
      </c>
      <c r="G116" s="49">
        <v>281</v>
      </c>
      <c r="H116" s="49">
        <v>205</v>
      </c>
      <c r="I116" s="49">
        <v>300</v>
      </c>
      <c r="J116" s="49">
        <v>110</v>
      </c>
      <c r="K116" s="49">
        <v>250</v>
      </c>
      <c r="L116" s="49">
        <v>360</v>
      </c>
      <c r="M116" s="49">
        <v>900</v>
      </c>
      <c r="N116" s="49">
        <v>68</v>
      </c>
      <c r="O116" s="49">
        <v>78</v>
      </c>
      <c r="P116" s="49">
        <v>13.7</v>
      </c>
      <c r="Q116" s="49">
        <v>402</v>
      </c>
      <c r="R116" s="49">
        <v>87</v>
      </c>
      <c r="S116" s="49">
        <v>26</v>
      </c>
      <c r="T116" s="49">
        <v>400</v>
      </c>
      <c r="U116" s="49"/>
      <c r="V116" s="49"/>
      <c r="W116" s="49"/>
      <c r="X116" s="49"/>
      <c r="Y116" s="48"/>
      <c r="Z116" s="201"/>
      <c r="AA116" s="206">
        <v>84500.000000000015</v>
      </c>
      <c r="AB116" s="203"/>
    </row>
    <row r="117" spans="1:28" x14ac:dyDescent="0.25">
      <c r="A117" s="47">
        <v>42614</v>
      </c>
      <c r="B117" s="51">
        <v>347</v>
      </c>
      <c r="C117" s="49">
        <v>357</v>
      </c>
      <c r="D117" s="49">
        <v>113</v>
      </c>
      <c r="E117" s="49">
        <v>247</v>
      </c>
      <c r="F117" s="49">
        <v>2800</v>
      </c>
      <c r="G117" s="49">
        <v>281</v>
      </c>
      <c r="H117" s="49">
        <v>205</v>
      </c>
      <c r="I117" s="49">
        <v>300</v>
      </c>
      <c r="J117" s="49">
        <v>110</v>
      </c>
      <c r="K117" s="49">
        <v>250</v>
      </c>
      <c r="L117" s="49">
        <v>360</v>
      </c>
      <c r="M117" s="49">
        <v>900</v>
      </c>
      <c r="N117" s="49">
        <v>68</v>
      </c>
      <c r="O117" s="49">
        <v>78</v>
      </c>
      <c r="P117" s="49">
        <v>13.7</v>
      </c>
      <c r="Q117" s="49">
        <v>402</v>
      </c>
      <c r="R117" s="49">
        <v>87</v>
      </c>
      <c r="S117" s="49">
        <v>26</v>
      </c>
      <c r="T117" s="49">
        <v>400</v>
      </c>
      <c r="U117" s="49"/>
      <c r="V117" s="49"/>
      <c r="W117" s="49"/>
      <c r="X117" s="49"/>
      <c r="Y117" s="48"/>
      <c r="Z117" s="201"/>
      <c r="AA117" s="206">
        <v>84550.000000000015</v>
      </c>
      <c r="AB117" s="203"/>
    </row>
    <row r="118" spans="1:28" x14ac:dyDescent="0.25">
      <c r="A118" s="47">
        <v>42644</v>
      </c>
      <c r="B118" s="51">
        <v>347</v>
      </c>
      <c r="C118" s="49">
        <v>357</v>
      </c>
      <c r="D118" s="49">
        <v>113</v>
      </c>
      <c r="E118" s="49">
        <v>247</v>
      </c>
      <c r="F118" s="49">
        <v>2800</v>
      </c>
      <c r="G118" s="49">
        <v>281</v>
      </c>
      <c r="H118" s="49">
        <v>205</v>
      </c>
      <c r="I118" s="49">
        <v>300</v>
      </c>
      <c r="J118" s="49">
        <v>110</v>
      </c>
      <c r="K118" s="49">
        <v>250</v>
      </c>
      <c r="L118" s="49">
        <v>360</v>
      </c>
      <c r="M118" s="49">
        <v>900</v>
      </c>
      <c r="N118" s="49">
        <v>68</v>
      </c>
      <c r="O118" s="49">
        <v>78</v>
      </c>
      <c r="P118" s="49">
        <v>13.7</v>
      </c>
      <c r="Q118" s="49">
        <v>402</v>
      </c>
      <c r="R118" s="49">
        <v>87</v>
      </c>
      <c r="S118" s="49">
        <v>26</v>
      </c>
      <c r="T118" s="49">
        <v>400</v>
      </c>
      <c r="U118" s="49">
        <v>164</v>
      </c>
      <c r="V118" s="49"/>
      <c r="W118" s="49"/>
      <c r="X118" s="49"/>
      <c r="Y118" s="48"/>
      <c r="Z118" s="201"/>
      <c r="AA118" s="206">
        <v>84600.000000000015</v>
      </c>
      <c r="AB118" s="203"/>
    </row>
    <row r="119" spans="1:28" x14ac:dyDescent="0.25">
      <c r="A119" s="47">
        <v>42675</v>
      </c>
      <c r="B119" s="51">
        <v>347</v>
      </c>
      <c r="C119" s="49">
        <v>357</v>
      </c>
      <c r="D119" s="49">
        <v>113</v>
      </c>
      <c r="E119" s="49">
        <v>247</v>
      </c>
      <c r="F119" s="49">
        <v>2800</v>
      </c>
      <c r="G119" s="49">
        <v>281</v>
      </c>
      <c r="H119" s="49">
        <v>205</v>
      </c>
      <c r="I119" s="49">
        <v>300</v>
      </c>
      <c r="J119" s="49">
        <v>110</v>
      </c>
      <c r="K119" s="49">
        <v>250</v>
      </c>
      <c r="L119" s="49">
        <v>360</v>
      </c>
      <c r="M119" s="49">
        <v>900</v>
      </c>
      <c r="N119" s="49">
        <v>68</v>
      </c>
      <c r="O119" s="49">
        <v>78</v>
      </c>
      <c r="P119" s="49">
        <v>13.7</v>
      </c>
      <c r="Q119" s="49">
        <v>402</v>
      </c>
      <c r="R119" s="49">
        <v>87</v>
      </c>
      <c r="S119" s="49">
        <v>26</v>
      </c>
      <c r="T119" s="49">
        <v>400</v>
      </c>
      <c r="U119" s="49">
        <v>164</v>
      </c>
      <c r="V119" s="49"/>
      <c r="W119" s="49"/>
      <c r="X119" s="49"/>
      <c r="Y119" s="48"/>
      <c r="Z119" s="201"/>
      <c r="AA119" s="206">
        <v>84650.000000000015</v>
      </c>
      <c r="AB119" s="203"/>
    </row>
    <row r="120" spans="1:28" x14ac:dyDescent="0.25">
      <c r="A120" s="47">
        <v>42705</v>
      </c>
      <c r="B120" s="51">
        <v>347</v>
      </c>
      <c r="C120" s="49">
        <v>357</v>
      </c>
      <c r="D120" s="49">
        <v>113</v>
      </c>
      <c r="E120" s="49">
        <v>247</v>
      </c>
      <c r="F120" s="49">
        <v>2800</v>
      </c>
      <c r="G120" s="49">
        <v>281</v>
      </c>
      <c r="H120" s="49">
        <v>205</v>
      </c>
      <c r="I120" s="49">
        <v>300</v>
      </c>
      <c r="J120" s="49">
        <v>110</v>
      </c>
      <c r="K120" s="49">
        <v>250</v>
      </c>
      <c r="L120" s="49">
        <v>360</v>
      </c>
      <c r="M120" s="49">
        <v>900</v>
      </c>
      <c r="N120" s="49">
        <v>68</v>
      </c>
      <c r="O120" s="49">
        <v>78</v>
      </c>
      <c r="P120" s="49">
        <v>13.7</v>
      </c>
      <c r="Q120" s="49">
        <v>402</v>
      </c>
      <c r="R120" s="49">
        <v>87</v>
      </c>
      <c r="S120" s="49">
        <v>26</v>
      </c>
      <c r="T120" s="49">
        <v>400</v>
      </c>
      <c r="U120" s="49">
        <v>164</v>
      </c>
      <c r="V120" s="49"/>
      <c r="W120" s="49"/>
      <c r="X120" s="49"/>
      <c r="Y120" s="48"/>
      <c r="Z120" s="204">
        <v>7508.7</v>
      </c>
      <c r="AA120" s="206">
        <v>84700.000000000015</v>
      </c>
      <c r="AB120" s="205">
        <v>8.6714285714285702E-2</v>
      </c>
    </row>
    <row r="121" spans="1:28" x14ac:dyDescent="0.25">
      <c r="A121" s="47">
        <v>42736</v>
      </c>
      <c r="B121" s="50">
        <v>2400</v>
      </c>
      <c r="C121" s="49">
        <v>357</v>
      </c>
      <c r="D121" s="49">
        <v>113</v>
      </c>
      <c r="E121" s="49">
        <v>247</v>
      </c>
      <c r="F121" s="49">
        <v>2800</v>
      </c>
      <c r="G121" s="49">
        <v>281</v>
      </c>
      <c r="H121" s="49">
        <v>205</v>
      </c>
      <c r="I121" s="49">
        <v>350</v>
      </c>
      <c r="J121" s="49">
        <v>110</v>
      </c>
      <c r="K121" s="49">
        <v>250</v>
      </c>
      <c r="L121" s="49">
        <v>360</v>
      </c>
      <c r="M121" s="49">
        <v>900</v>
      </c>
      <c r="N121" s="49">
        <v>68</v>
      </c>
      <c r="O121" s="49">
        <v>88</v>
      </c>
      <c r="P121" s="49">
        <v>13.7</v>
      </c>
      <c r="Q121" s="49">
        <v>402</v>
      </c>
      <c r="R121" s="49">
        <v>87</v>
      </c>
      <c r="S121" s="49">
        <v>26</v>
      </c>
      <c r="T121" s="49">
        <v>400</v>
      </c>
      <c r="U121" s="49">
        <v>164</v>
      </c>
      <c r="V121" s="49">
        <v>360</v>
      </c>
      <c r="W121" s="49"/>
      <c r="X121" s="49"/>
      <c r="Y121" s="48"/>
      <c r="Z121" s="201"/>
      <c r="AA121" s="206">
        <v>84750.000000000015</v>
      </c>
      <c r="AB121" s="203"/>
    </row>
    <row r="122" spans="1:28" x14ac:dyDescent="0.25">
      <c r="A122" s="47">
        <v>42767</v>
      </c>
      <c r="B122" s="50">
        <v>2400</v>
      </c>
      <c r="C122" s="49">
        <v>357</v>
      </c>
      <c r="D122" s="49">
        <v>113</v>
      </c>
      <c r="E122" s="49">
        <v>247</v>
      </c>
      <c r="F122" s="49">
        <v>2800</v>
      </c>
      <c r="G122" s="49">
        <v>281</v>
      </c>
      <c r="H122" s="49">
        <v>205</v>
      </c>
      <c r="I122" s="49">
        <v>350</v>
      </c>
      <c r="J122" s="49">
        <v>110</v>
      </c>
      <c r="K122" s="49">
        <v>250</v>
      </c>
      <c r="L122" s="49">
        <v>360</v>
      </c>
      <c r="M122" s="49">
        <v>900</v>
      </c>
      <c r="N122" s="49">
        <v>68</v>
      </c>
      <c r="O122" s="49">
        <v>88</v>
      </c>
      <c r="P122" s="49">
        <v>13.7</v>
      </c>
      <c r="Q122" s="49">
        <v>402</v>
      </c>
      <c r="R122" s="49">
        <v>87</v>
      </c>
      <c r="S122" s="49">
        <v>26</v>
      </c>
      <c r="T122" s="49">
        <v>400</v>
      </c>
      <c r="U122" s="49">
        <v>164</v>
      </c>
      <c r="V122" s="49">
        <v>360</v>
      </c>
      <c r="W122" s="49"/>
      <c r="X122" s="49"/>
      <c r="Y122" s="48"/>
      <c r="Z122" s="201"/>
      <c r="AA122" s="206">
        <v>84800.000000000015</v>
      </c>
      <c r="AB122" s="205"/>
    </row>
    <row r="123" spans="1:28" x14ac:dyDescent="0.25">
      <c r="A123" s="47">
        <v>42795</v>
      </c>
      <c r="B123" s="50">
        <v>2400</v>
      </c>
      <c r="C123" s="49">
        <v>357</v>
      </c>
      <c r="D123" s="49">
        <v>113</v>
      </c>
      <c r="E123" s="49">
        <v>247</v>
      </c>
      <c r="F123" s="49">
        <v>2800</v>
      </c>
      <c r="G123" s="49">
        <v>281</v>
      </c>
      <c r="H123" s="49">
        <v>205</v>
      </c>
      <c r="I123" s="49">
        <v>350</v>
      </c>
      <c r="J123" s="49">
        <v>110</v>
      </c>
      <c r="K123" s="49">
        <v>250</v>
      </c>
      <c r="L123" s="49">
        <v>360</v>
      </c>
      <c r="M123" s="49">
        <v>900</v>
      </c>
      <c r="N123" s="49">
        <v>68</v>
      </c>
      <c r="O123" s="49">
        <v>88</v>
      </c>
      <c r="P123" s="49">
        <v>13.7</v>
      </c>
      <c r="Q123" s="49">
        <v>402</v>
      </c>
      <c r="R123" s="49">
        <v>87</v>
      </c>
      <c r="S123" s="49">
        <v>26</v>
      </c>
      <c r="T123" s="49">
        <v>400</v>
      </c>
      <c r="U123" s="49">
        <v>164</v>
      </c>
      <c r="V123" s="49">
        <v>360</v>
      </c>
      <c r="W123" s="49"/>
      <c r="X123" s="49"/>
      <c r="Y123" s="48"/>
      <c r="Z123" s="201"/>
      <c r="AA123" s="206">
        <v>84850.000000000015</v>
      </c>
      <c r="AB123" s="203"/>
    </row>
    <row r="124" spans="1:28" x14ac:dyDescent="0.25">
      <c r="A124" s="47">
        <v>42826</v>
      </c>
      <c r="B124" s="50">
        <v>2400</v>
      </c>
      <c r="C124" s="49">
        <v>357</v>
      </c>
      <c r="D124" s="49">
        <v>113</v>
      </c>
      <c r="E124" s="49">
        <v>247</v>
      </c>
      <c r="F124" s="49">
        <v>2800</v>
      </c>
      <c r="G124" s="49">
        <v>281</v>
      </c>
      <c r="H124" s="49">
        <v>205</v>
      </c>
      <c r="I124" s="49">
        <v>350</v>
      </c>
      <c r="J124" s="49">
        <v>110</v>
      </c>
      <c r="K124" s="49">
        <v>250</v>
      </c>
      <c r="L124" s="49">
        <v>360</v>
      </c>
      <c r="M124" s="49">
        <v>900</v>
      </c>
      <c r="N124" s="49">
        <v>68</v>
      </c>
      <c r="O124" s="49">
        <v>88</v>
      </c>
      <c r="P124" s="49">
        <v>13.7</v>
      </c>
      <c r="Q124" s="49">
        <v>402</v>
      </c>
      <c r="R124" s="49">
        <v>87</v>
      </c>
      <c r="S124" s="49">
        <v>26</v>
      </c>
      <c r="T124" s="49">
        <v>400</v>
      </c>
      <c r="U124" s="49">
        <v>164</v>
      </c>
      <c r="V124" s="49">
        <v>360</v>
      </c>
      <c r="W124" s="49"/>
      <c r="X124" s="49"/>
      <c r="Y124" s="48"/>
      <c r="Z124" s="201"/>
      <c r="AA124" s="206">
        <v>84900.000000000015</v>
      </c>
      <c r="AB124" s="203"/>
    </row>
    <row r="125" spans="1:28" x14ac:dyDescent="0.25">
      <c r="A125" s="47">
        <v>42856</v>
      </c>
      <c r="B125" s="50">
        <v>2400</v>
      </c>
      <c r="C125" s="49">
        <v>357</v>
      </c>
      <c r="D125" s="49">
        <v>113</v>
      </c>
      <c r="E125" s="49">
        <v>247</v>
      </c>
      <c r="F125" s="49">
        <v>2800</v>
      </c>
      <c r="G125" s="49">
        <v>281</v>
      </c>
      <c r="H125" s="49">
        <v>205</v>
      </c>
      <c r="I125" s="49">
        <v>350</v>
      </c>
      <c r="J125" s="49">
        <v>110</v>
      </c>
      <c r="K125" s="49">
        <v>250</v>
      </c>
      <c r="L125" s="49">
        <v>360</v>
      </c>
      <c r="M125" s="49">
        <v>900</v>
      </c>
      <c r="N125" s="49">
        <v>68</v>
      </c>
      <c r="O125" s="49">
        <v>88</v>
      </c>
      <c r="P125" s="49">
        <v>13.7</v>
      </c>
      <c r="Q125" s="49">
        <v>402</v>
      </c>
      <c r="R125" s="49">
        <v>87</v>
      </c>
      <c r="S125" s="49">
        <v>26</v>
      </c>
      <c r="T125" s="49">
        <v>400</v>
      </c>
      <c r="U125" s="49">
        <v>164</v>
      </c>
      <c r="V125" s="49">
        <v>360</v>
      </c>
      <c r="W125" s="49">
        <v>125.6</v>
      </c>
      <c r="X125" s="49"/>
      <c r="Y125" s="48"/>
      <c r="Z125" s="201"/>
      <c r="AA125" s="206">
        <v>84950.000000000015</v>
      </c>
      <c r="AB125" s="203"/>
    </row>
    <row r="126" spans="1:28" x14ac:dyDescent="0.25">
      <c r="A126" s="47">
        <v>42887</v>
      </c>
      <c r="B126" s="50">
        <v>2400</v>
      </c>
      <c r="C126" s="49">
        <v>357</v>
      </c>
      <c r="D126" s="49">
        <v>113</v>
      </c>
      <c r="E126" s="49">
        <v>247</v>
      </c>
      <c r="F126" s="49">
        <v>2800</v>
      </c>
      <c r="G126" s="49">
        <v>281</v>
      </c>
      <c r="H126" s="49">
        <v>205</v>
      </c>
      <c r="I126" s="49">
        <v>350</v>
      </c>
      <c r="J126" s="49">
        <v>110</v>
      </c>
      <c r="K126" s="49">
        <v>250</v>
      </c>
      <c r="L126" s="49">
        <v>360</v>
      </c>
      <c r="M126" s="49">
        <v>900</v>
      </c>
      <c r="N126" s="49">
        <v>68</v>
      </c>
      <c r="O126" s="49">
        <v>88</v>
      </c>
      <c r="P126" s="49">
        <v>13.7</v>
      </c>
      <c r="Q126" s="49">
        <v>402</v>
      </c>
      <c r="R126" s="49">
        <v>87</v>
      </c>
      <c r="S126" s="49">
        <v>26</v>
      </c>
      <c r="T126" s="49">
        <v>400</v>
      </c>
      <c r="U126" s="49">
        <v>164</v>
      </c>
      <c r="V126" s="49">
        <v>360</v>
      </c>
      <c r="W126" s="49">
        <v>125.6</v>
      </c>
      <c r="X126" s="49">
        <v>45.6</v>
      </c>
      <c r="Y126" s="48"/>
      <c r="Z126" s="201"/>
      <c r="AA126" s="206">
        <v>85000.000000000015</v>
      </c>
      <c r="AB126" s="203"/>
    </row>
    <row r="127" spans="1:28" x14ac:dyDescent="0.25">
      <c r="A127" s="47">
        <v>42917</v>
      </c>
      <c r="B127" s="50">
        <v>2400</v>
      </c>
      <c r="C127" s="49">
        <v>357</v>
      </c>
      <c r="D127" s="49">
        <v>113</v>
      </c>
      <c r="E127" s="49">
        <v>247</v>
      </c>
      <c r="F127" s="49">
        <v>2800</v>
      </c>
      <c r="G127" s="49">
        <v>281</v>
      </c>
      <c r="H127" s="49">
        <v>205</v>
      </c>
      <c r="I127" s="49">
        <v>350</v>
      </c>
      <c r="J127" s="49">
        <v>110</v>
      </c>
      <c r="K127" s="49">
        <v>250</v>
      </c>
      <c r="L127" s="49">
        <v>360</v>
      </c>
      <c r="M127" s="49">
        <v>900</v>
      </c>
      <c r="N127" s="49">
        <v>68</v>
      </c>
      <c r="O127" s="49">
        <v>88</v>
      </c>
      <c r="P127" s="49">
        <v>13.7</v>
      </c>
      <c r="Q127" s="49">
        <v>402</v>
      </c>
      <c r="R127" s="49">
        <v>87</v>
      </c>
      <c r="S127" s="49">
        <v>26</v>
      </c>
      <c r="T127" s="49">
        <v>400</v>
      </c>
      <c r="U127" s="49">
        <v>164</v>
      </c>
      <c r="V127" s="49">
        <v>360</v>
      </c>
      <c r="W127" s="49">
        <v>125.6</v>
      </c>
      <c r="X127" s="49">
        <v>45.6</v>
      </c>
      <c r="Y127" s="48">
        <v>900</v>
      </c>
      <c r="Z127" s="201"/>
      <c r="AA127" s="206">
        <v>85050.000000000015</v>
      </c>
      <c r="AB127" s="203"/>
    </row>
    <row r="128" spans="1:28" x14ac:dyDescent="0.25">
      <c r="A128" s="47">
        <v>42948</v>
      </c>
      <c r="B128" s="50">
        <v>2400</v>
      </c>
      <c r="C128" s="49">
        <v>357</v>
      </c>
      <c r="D128" s="49">
        <v>113</v>
      </c>
      <c r="E128" s="49">
        <v>247</v>
      </c>
      <c r="F128" s="49">
        <v>2800</v>
      </c>
      <c r="G128" s="49">
        <v>281</v>
      </c>
      <c r="H128" s="49">
        <v>205</v>
      </c>
      <c r="I128" s="49">
        <v>350</v>
      </c>
      <c r="J128" s="49">
        <v>110</v>
      </c>
      <c r="K128" s="49">
        <v>250</v>
      </c>
      <c r="L128" s="49">
        <v>360</v>
      </c>
      <c r="M128" s="49">
        <v>900</v>
      </c>
      <c r="N128" s="49">
        <v>68</v>
      </c>
      <c r="O128" s="49">
        <v>88</v>
      </c>
      <c r="P128" s="49">
        <v>13.7</v>
      </c>
      <c r="Q128" s="49">
        <v>402</v>
      </c>
      <c r="R128" s="49">
        <v>87</v>
      </c>
      <c r="S128" s="49">
        <v>26</v>
      </c>
      <c r="T128" s="49">
        <v>400</v>
      </c>
      <c r="U128" s="49">
        <v>164</v>
      </c>
      <c r="V128" s="49">
        <v>360</v>
      </c>
      <c r="W128" s="49">
        <v>125.6</v>
      </c>
      <c r="X128" s="49">
        <v>45.6</v>
      </c>
      <c r="Y128" s="48">
        <v>900</v>
      </c>
      <c r="Z128" s="201"/>
      <c r="AA128" s="206">
        <v>85100.000000000015</v>
      </c>
      <c r="AB128" s="203"/>
    </row>
    <row r="129" spans="1:28" x14ac:dyDescent="0.25">
      <c r="A129" s="47">
        <v>42979</v>
      </c>
      <c r="B129" s="50">
        <v>2400</v>
      </c>
      <c r="C129" s="49">
        <v>357</v>
      </c>
      <c r="D129" s="49">
        <v>113</v>
      </c>
      <c r="E129" s="49">
        <v>247</v>
      </c>
      <c r="F129" s="49">
        <v>2800</v>
      </c>
      <c r="G129" s="49">
        <v>281</v>
      </c>
      <c r="H129" s="49">
        <v>205</v>
      </c>
      <c r="I129" s="49">
        <v>350</v>
      </c>
      <c r="J129" s="49">
        <v>110</v>
      </c>
      <c r="K129" s="49">
        <v>250</v>
      </c>
      <c r="L129" s="49">
        <v>360</v>
      </c>
      <c r="M129" s="49">
        <v>900</v>
      </c>
      <c r="N129" s="49">
        <v>68</v>
      </c>
      <c r="O129" s="49">
        <v>88</v>
      </c>
      <c r="P129" s="49">
        <v>13.7</v>
      </c>
      <c r="Q129" s="49">
        <v>402</v>
      </c>
      <c r="R129" s="49">
        <v>87</v>
      </c>
      <c r="S129" s="49">
        <v>26</v>
      </c>
      <c r="T129" s="49">
        <v>400</v>
      </c>
      <c r="U129" s="49">
        <v>164</v>
      </c>
      <c r="V129" s="49">
        <v>360</v>
      </c>
      <c r="W129" s="49">
        <v>125.6</v>
      </c>
      <c r="X129" s="49">
        <v>45.6</v>
      </c>
      <c r="Y129" s="48">
        <v>900</v>
      </c>
      <c r="Z129" s="201"/>
      <c r="AA129" s="206">
        <v>85150.000000000015</v>
      </c>
      <c r="AB129" s="203"/>
    </row>
    <row r="130" spans="1:28" x14ac:dyDescent="0.25">
      <c r="A130" s="47">
        <v>43009</v>
      </c>
      <c r="B130" s="50">
        <v>2400</v>
      </c>
      <c r="C130" s="49">
        <v>357</v>
      </c>
      <c r="D130" s="49">
        <v>113</v>
      </c>
      <c r="E130" s="49">
        <v>247</v>
      </c>
      <c r="F130" s="49">
        <v>2800</v>
      </c>
      <c r="G130" s="49">
        <v>281</v>
      </c>
      <c r="H130" s="49">
        <v>205</v>
      </c>
      <c r="I130" s="49">
        <v>350</v>
      </c>
      <c r="J130" s="49">
        <v>110</v>
      </c>
      <c r="K130" s="49">
        <v>250</v>
      </c>
      <c r="L130" s="49">
        <v>360</v>
      </c>
      <c r="M130" s="49">
        <v>900</v>
      </c>
      <c r="N130" s="49">
        <v>68</v>
      </c>
      <c r="O130" s="49">
        <v>88</v>
      </c>
      <c r="P130" s="49">
        <v>13.7</v>
      </c>
      <c r="Q130" s="49">
        <v>402</v>
      </c>
      <c r="R130" s="49">
        <v>87</v>
      </c>
      <c r="S130" s="49">
        <v>26</v>
      </c>
      <c r="T130" s="49">
        <v>400</v>
      </c>
      <c r="U130" s="49">
        <v>164</v>
      </c>
      <c r="V130" s="49">
        <v>360</v>
      </c>
      <c r="W130" s="49">
        <v>125.6</v>
      </c>
      <c r="X130" s="49">
        <v>45.6</v>
      </c>
      <c r="Y130" s="48">
        <v>900</v>
      </c>
      <c r="Z130" s="201"/>
      <c r="AA130" s="206">
        <v>85200.000000000015</v>
      </c>
      <c r="AB130" s="203"/>
    </row>
    <row r="131" spans="1:28" x14ac:dyDescent="0.25">
      <c r="A131" s="47">
        <v>43040</v>
      </c>
      <c r="B131" s="50">
        <v>2400</v>
      </c>
      <c r="C131" s="49">
        <v>357</v>
      </c>
      <c r="D131" s="49">
        <v>113</v>
      </c>
      <c r="E131" s="49">
        <v>247</v>
      </c>
      <c r="F131" s="49">
        <v>2800</v>
      </c>
      <c r="G131" s="49">
        <v>281</v>
      </c>
      <c r="H131" s="49">
        <v>205</v>
      </c>
      <c r="I131" s="49">
        <v>350</v>
      </c>
      <c r="J131" s="49">
        <v>110</v>
      </c>
      <c r="K131" s="49">
        <v>250</v>
      </c>
      <c r="L131" s="49">
        <v>360</v>
      </c>
      <c r="M131" s="49">
        <v>900</v>
      </c>
      <c r="N131" s="49">
        <v>68</v>
      </c>
      <c r="O131" s="49">
        <v>88</v>
      </c>
      <c r="P131" s="49">
        <v>13.7</v>
      </c>
      <c r="Q131" s="49">
        <v>402</v>
      </c>
      <c r="R131" s="49">
        <v>87</v>
      </c>
      <c r="S131" s="49">
        <v>26</v>
      </c>
      <c r="T131" s="49">
        <v>400</v>
      </c>
      <c r="U131" s="49">
        <v>164</v>
      </c>
      <c r="V131" s="49">
        <v>360</v>
      </c>
      <c r="W131" s="49">
        <v>125.6</v>
      </c>
      <c r="X131" s="49">
        <v>45.6</v>
      </c>
      <c r="Y131" s="48">
        <v>900</v>
      </c>
      <c r="Z131" s="201"/>
      <c r="AA131" s="206">
        <v>85250.000000000015</v>
      </c>
      <c r="AB131" s="203"/>
    </row>
    <row r="132" spans="1:28" ht="15.75" thickBot="1" x14ac:dyDescent="0.3">
      <c r="A132" s="47">
        <v>43070</v>
      </c>
      <c r="B132" s="46">
        <v>2400</v>
      </c>
      <c r="C132" s="45">
        <v>357</v>
      </c>
      <c r="D132" s="45">
        <v>113</v>
      </c>
      <c r="E132" s="45">
        <v>247</v>
      </c>
      <c r="F132" s="45">
        <v>2800</v>
      </c>
      <c r="G132" s="45">
        <v>281</v>
      </c>
      <c r="H132" s="45">
        <v>205</v>
      </c>
      <c r="I132" s="45">
        <v>350</v>
      </c>
      <c r="J132" s="45">
        <v>110</v>
      </c>
      <c r="K132" s="45">
        <v>250</v>
      </c>
      <c r="L132" s="45">
        <v>360</v>
      </c>
      <c r="M132" s="45">
        <v>900</v>
      </c>
      <c r="N132" s="45">
        <v>68</v>
      </c>
      <c r="O132" s="45">
        <v>88</v>
      </c>
      <c r="P132" s="45">
        <v>13.7</v>
      </c>
      <c r="Q132" s="45">
        <v>402</v>
      </c>
      <c r="R132" s="45">
        <v>87</v>
      </c>
      <c r="S132" s="45">
        <v>26</v>
      </c>
      <c r="T132" s="45">
        <v>400</v>
      </c>
      <c r="U132" s="45">
        <v>164</v>
      </c>
      <c r="V132" s="45">
        <v>360</v>
      </c>
      <c r="W132" s="45">
        <v>125.6</v>
      </c>
      <c r="X132" s="45">
        <v>45.6</v>
      </c>
      <c r="Y132" s="44">
        <v>900</v>
      </c>
      <c r="Z132" s="201">
        <v>11052.900000000001</v>
      </c>
      <c r="AA132" s="206">
        <v>85300.000000000015</v>
      </c>
      <c r="AB132" s="207">
        <v>0.1295767878077374</v>
      </c>
    </row>
  </sheetData>
  <mergeCells count="1">
    <mergeCell ref="B7:Y7"/>
  </mergeCells>
  <hyperlinks>
    <hyperlink ref="B2" r:id="rId1" xr:uid="{12FA0916-2CAC-45AB-AE17-ED8634F2A1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Res. Energy Use</vt:lpstr>
      <vt:lpstr>Eff. Res. Equip.</vt:lpstr>
      <vt:lpstr>Fed. App. Standards Sav.</vt:lpstr>
      <vt:lpstr>Clothes Washers</vt:lpstr>
      <vt:lpstr>Refrigerator Calc</vt:lpstr>
      <vt:lpstr>Comm. Energy Intensity</vt:lpstr>
      <vt:lpstr>Comm. Total Energy</vt:lpstr>
      <vt:lpstr>Lighting Consumption</vt:lpstr>
      <vt:lpstr>Comm. Benchmarking Reqmts.</vt:lpstr>
      <vt:lpstr>Portfolio Mgr. Benchmarking</vt:lpstr>
      <vt:lpstr>New HERS &amp; HES</vt:lpstr>
      <vt:lpstr>ENERGY STAR Homes</vt:lpstr>
      <vt:lpstr>ENERGY STAR Floor Area</vt:lpstr>
      <vt:lpstr>LEED Floor Area</vt:lpstr>
      <vt:lpstr>Model Code Sav.</vt:lpstr>
      <vt:lpstr>Res. ZNE Buildings</vt:lpstr>
      <vt:lpstr>Comm. ZNE Buildings</vt:lpstr>
      <vt:lpstr>Smart Buildings</vt:lpstr>
      <vt:lpstr>State Eff Stds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Mikelann Scerbo</dc:creator>
  <cp:lastModifiedBy>Natasha Vidangos</cp:lastModifiedBy>
  <dcterms:created xsi:type="dcterms:W3CDTF">2019-10-21T18:24:47Z</dcterms:created>
  <dcterms:modified xsi:type="dcterms:W3CDTF">2019-12-16T20:56:18Z</dcterms:modified>
</cp:coreProperties>
</file>