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trategic Initiatives\EE Market Report\Data\Mikelann Sheets\For Downloading\"/>
    </mc:Choice>
  </mc:AlternateContent>
  <xr:revisionPtr revIDLastSave="0" documentId="13_ncr:1_{2C127987-F518-496C-9600-44361592C9A6}" xr6:coauthVersionLast="44" xr6:coauthVersionMax="44" xr10:uidLastSave="{00000000-0000-0000-0000-000000000000}"/>
  <bookViews>
    <workbookView xWindow="-120" yWindow="-120" windowWidth="25440" windowHeight="15390" tabRatio="782" activeTab="4" xr2:uid="{90C4C06D-CF1B-4B65-B5D8-89CF158FA1ED}"/>
  </bookViews>
  <sheets>
    <sheet name="Current energy by end-use" sheetId="17" r:id="rId1"/>
    <sheet name="CO2 by end-use" sheetId="25" r:id="rId2"/>
    <sheet name="Historical energy by end-use" sheetId="21" r:id="rId3"/>
    <sheet name="Energy prices" sheetId="26" r:id="rId4"/>
    <sheet name="Energy Burdens" sheetId="22" r:id="rId5"/>
    <sheet name="Energy Prod." sheetId="2" r:id="rId6"/>
    <sheet name="Energy Savings" sheetId="4" r:id="rId7"/>
    <sheet name="Carbon Savings" sheetId="7" r:id="rId8"/>
    <sheet name="Energy use, total &amp; per Capita" sheetId="12" r:id="rId9"/>
    <sheet name="Energy sav. from policies" sheetId="18" r:id="rId10"/>
    <sheet name="Energy Exp. &amp; Bill Sav." sheetId="15" r:id="rId11"/>
    <sheet name="R&amp;D" sheetId="20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3" hidden="1">'Energy prices'!$A$6:$AY$320</definedName>
    <definedName name="EERS2016" localSheetId="4">[1]EERSChart!$V$1:$AA$56</definedName>
    <definedName name="EERS2016" localSheetId="10">[1]EERSChart!$V$1:$AA$56</definedName>
    <definedName name="EERS2016" localSheetId="9">[1]EERSChart!$V$1:$AA$56</definedName>
    <definedName name="EERS2016" localSheetId="8">[1]EERSChart!$V$1:$AA$56</definedName>
    <definedName name="EERS2016" localSheetId="11">[1]EERSChart!$V$1:$AA$56</definedName>
    <definedName name="EERS2016">[2]EERSChart!$V$1:$AA$56</definedName>
    <definedName name="EERS2018" localSheetId="4">[1]EERSChart!$B$1:$F$56</definedName>
    <definedName name="EERS2018" localSheetId="10">[1]EERSChart!$B$1:$F$56</definedName>
    <definedName name="EERS2018" localSheetId="9">[1]EERSChart!$B$1:$F$56</definedName>
    <definedName name="EERS2018" localSheetId="8">[1]EERSChart!$B$1:$F$56</definedName>
    <definedName name="EERS2018" localSheetId="11">[1]EERSChart!$B$1:$F$56</definedName>
    <definedName name="EERS2018">[2]EERSChart!$B$1:$F$56</definedName>
    <definedName name="savings2013" localSheetId="4">[3]Savings!$A$4:$M$55</definedName>
    <definedName name="savings2013" localSheetId="10">[3]Savings!$A$4:$M$55</definedName>
    <definedName name="savings2013" localSheetId="9">[3]Savings!$A$4:$M$55</definedName>
    <definedName name="savings2013" localSheetId="8">[3]Savings!$A$4:$M$55</definedName>
    <definedName name="savings2013" localSheetId="11">[3]Savings!$A$4:$M$55</definedName>
    <definedName name="savings2013">[4]Savings!$A$4:$M$55</definedName>
    <definedName name="Savings2017">[2]SAVINGS!$A$1:$AX$60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" i="15" l="1"/>
  <c r="H55" i="15" s="1"/>
  <c r="D57" i="15"/>
  <c r="E79" i="7"/>
  <c r="D79" i="7"/>
  <c r="E47" i="4"/>
  <c r="F47" i="4" s="1"/>
  <c r="E50" i="4"/>
  <c r="F50" i="4" s="1"/>
  <c r="E51" i="4"/>
  <c r="F51" i="4" s="1"/>
  <c r="E52" i="4"/>
  <c r="F52" i="4" s="1"/>
  <c r="E63" i="4"/>
  <c r="F63" i="4" s="1"/>
  <c r="E66" i="4"/>
  <c r="F66" i="4" s="1"/>
  <c r="E67" i="4"/>
  <c r="F67" i="4" s="1"/>
  <c r="E68" i="4"/>
  <c r="F68" i="4" s="1"/>
  <c r="E79" i="4"/>
  <c r="F79" i="4" s="1"/>
  <c r="D43" i="4"/>
  <c r="E43" i="4" s="1"/>
  <c r="F43" i="4" s="1"/>
  <c r="D44" i="4"/>
  <c r="E44" i="4" s="1"/>
  <c r="F44" i="4" s="1"/>
  <c r="D45" i="4"/>
  <c r="E45" i="4" s="1"/>
  <c r="F45" i="4" s="1"/>
  <c r="D46" i="4"/>
  <c r="E46" i="4" s="1"/>
  <c r="F46" i="4" s="1"/>
  <c r="D47" i="4"/>
  <c r="D48" i="4"/>
  <c r="E48" i="4" s="1"/>
  <c r="F48" i="4" s="1"/>
  <c r="D49" i="4"/>
  <c r="E49" i="4" s="1"/>
  <c r="F49" i="4" s="1"/>
  <c r="D50" i="4"/>
  <c r="D51" i="4"/>
  <c r="D52" i="4"/>
  <c r="D53" i="4"/>
  <c r="E53" i="4" s="1"/>
  <c r="F53" i="4" s="1"/>
  <c r="D54" i="4"/>
  <c r="E54" i="4" s="1"/>
  <c r="F54" i="4" s="1"/>
  <c r="D55" i="4"/>
  <c r="E55" i="4" s="1"/>
  <c r="F55" i="4" s="1"/>
  <c r="D56" i="4"/>
  <c r="E56" i="4" s="1"/>
  <c r="F56" i="4" s="1"/>
  <c r="D57" i="4"/>
  <c r="E57" i="4" s="1"/>
  <c r="F57" i="4" s="1"/>
  <c r="D58" i="4"/>
  <c r="E58" i="4" s="1"/>
  <c r="F58" i="4" s="1"/>
  <c r="D59" i="4"/>
  <c r="E59" i="4" s="1"/>
  <c r="F59" i="4" s="1"/>
  <c r="D60" i="4"/>
  <c r="E60" i="4" s="1"/>
  <c r="F60" i="4" s="1"/>
  <c r="D61" i="4"/>
  <c r="E61" i="4" s="1"/>
  <c r="F61" i="4" s="1"/>
  <c r="D62" i="4"/>
  <c r="E62" i="4" s="1"/>
  <c r="F62" i="4" s="1"/>
  <c r="D63" i="4"/>
  <c r="D64" i="4"/>
  <c r="E64" i="4" s="1"/>
  <c r="F64" i="4" s="1"/>
  <c r="D65" i="4"/>
  <c r="E65" i="4" s="1"/>
  <c r="F65" i="4" s="1"/>
  <c r="D66" i="4"/>
  <c r="D67" i="4"/>
  <c r="D68" i="4"/>
  <c r="D69" i="4"/>
  <c r="E69" i="4" s="1"/>
  <c r="F69" i="4" s="1"/>
  <c r="D70" i="4"/>
  <c r="E70" i="4" s="1"/>
  <c r="F70" i="4" s="1"/>
  <c r="D71" i="4"/>
  <c r="E71" i="4" s="1"/>
  <c r="F71" i="4" s="1"/>
  <c r="D72" i="4"/>
  <c r="E72" i="4" s="1"/>
  <c r="F72" i="4" s="1"/>
  <c r="D73" i="4"/>
  <c r="E73" i="4" s="1"/>
  <c r="F73" i="4" s="1"/>
  <c r="D74" i="4"/>
  <c r="E74" i="4" s="1"/>
  <c r="F74" i="4" s="1"/>
  <c r="D75" i="4"/>
  <c r="E75" i="4" s="1"/>
  <c r="F75" i="4" s="1"/>
  <c r="D76" i="4"/>
  <c r="E76" i="4" s="1"/>
  <c r="F76" i="4" s="1"/>
  <c r="D77" i="4"/>
  <c r="E77" i="4" s="1"/>
  <c r="F77" i="4" s="1"/>
  <c r="D78" i="4"/>
  <c r="E78" i="4" s="1"/>
  <c r="F78" i="4" s="1"/>
  <c r="D79" i="4"/>
  <c r="D42" i="4"/>
  <c r="E42" i="4" s="1"/>
  <c r="F42" i="4" s="1"/>
  <c r="I78" i="2"/>
  <c r="H78" i="2"/>
  <c r="G78" i="2"/>
  <c r="F78" i="2"/>
  <c r="E78" i="2"/>
  <c r="M20" i="26"/>
  <c r="U20" i="26"/>
  <c r="AC20" i="26"/>
  <c r="AK20" i="26"/>
  <c r="AS20" i="26"/>
  <c r="D19" i="26"/>
  <c r="E19" i="26"/>
  <c r="F19" i="26"/>
  <c r="G19" i="26"/>
  <c r="H19" i="26"/>
  <c r="I19" i="26"/>
  <c r="J19" i="26"/>
  <c r="K19" i="26"/>
  <c r="L19" i="26"/>
  <c r="M19" i="26"/>
  <c r="N19" i="26"/>
  <c r="O19" i="26"/>
  <c r="P19" i="26"/>
  <c r="Q19" i="26"/>
  <c r="R19" i="26"/>
  <c r="S19" i="26"/>
  <c r="T19" i="26"/>
  <c r="U19" i="26"/>
  <c r="V19" i="26"/>
  <c r="W19" i="26"/>
  <c r="X19" i="26"/>
  <c r="Y19" i="26"/>
  <c r="Z19" i="26"/>
  <c r="AA19" i="26"/>
  <c r="AB19" i="26"/>
  <c r="AC19" i="26"/>
  <c r="AD19" i="26"/>
  <c r="AE19" i="26"/>
  <c r="AF19" i="26"/>
  <c r="AG19" i="26"/>
  <c r="AH19" i="26"/>
  <c r="AI19" i="26"/>
  <c r="AJ19" i="26"/>
  <c r="AK19" i="26"/>
  <c r="AL19" i="26"/>
  <c r="AM19" i="26"/>
  <c r="AN19" i="26"/>
  <c r="AO19" i="26"/>
  <c r="AP19" i="26"/>
  <c r="AQ19" i="26"/>
  <c r="AR19" i="26"/>
  <c r="AS19" i="26"/>
  <c r="AT19" i="26"/>
  <c r="AU19" i="26"/>
  <c r="AV19" i="26"/>
  <c r="AW19" i="26"/>
  <c r="AX19" i="26"/>
  <c r="AY19" i="26"/>
  <c r="E16" i="26"/>
  <c r="F16" i="26"/>
  <c r="G16" i="26"/>
  <c r="H16" i="26"/>
  <c r="I16" i="26"/>
  <c r="J16" i="26"/>
  <c r="K16" i="26"/>
  <c r="L16" i="26"/>
  <c r="M16" i="26"/>
  <c r="N16" i="26"/>
  <c r="O16" i="26"/>
  <c r="P16" i="26"/>
  <c r="Q16" i="26"/>
  <c r="R16" i="26"/>
  <c r="S16" i="26"/>
  <c r="T16" i="26"/>
  <c r="U16" i="26"/>
  <c r="V16" i="26"/>
  <c r="W16" i="26"/>
  <c r="X16" i="26"/>
  <c r="Y16" i="26"/>
  <c r="Z16" i="26"/>
  <c r="AA16" i="26"/>
  <c r="AB16" i="26"/>
  <c r="AC16" i="26"/>
  <c r="AD16" i="26"/>
  <c r="AE16" i="26"/>
  <c r="AF16" i="26"/>
  <c r="AG16" i="26"/>
  <c r="AH16" i="26"/>
  <c r="AI16" i="26"/>
  <c r="AJ16" i="26"/>
  <c r="AK16" i="26"/>
  <c r="AL16" i="26"/>
  <c r="AM16" i="26"/>
  <c r="AN16" i="26"/>
  <c r="AO16" i="26"/>
  <c r="AP16" i="26"/>
  <c r="AQ16" i="26"/>
  <c r="AR16" i="26"/>
  <c r="AS16" i="26"/>
  <c r="AT16" i="26"/>
  <c r="AU16" i="26"/>
  <c r="AV16" i="26"/>
  <c r="AW16" i="26"/>
  <c r="AX16" i="26"/>
  <c r="AY16" i="26"/>
  <c r="D16" i="26"/>
  <c r="D13" i="26"/>
  <c r="E13" i="26"/>
  <c r="F13" i="26"/>
  <c r="G13" i="26"/>
  <c r="H13" i="26"/>
  <c r="I13" i="26"/>
  <c r="J13" i="26"/>
  <c r="K13" i="26"/>
  <c r="L13" i="26"/>
  <c r="M13" i="26"/>
  <c r="N13" i="26"/>
  <c r="O13" i="26"/>
  <c r="P13" i="26"/>
  <c r="Q13" i="26"/>
  <c r="R13" i="26"/>
  <c r="S13" i="26"/>
  <c r="T13" i="26"/>
  <c r="U13" i="26"/>
  <c r="V13" i="26"/>
  <c r="W13" i="26"/>
  <c r="X13" i="26"/>
  <c r="Y13" i="26"/>
  <c r="Z13" i="26"/>
  <c r="AA13" i="26"/>
  <c r="AB13" i="26"/>
  <c r="AC13" i="26"/>
  <c r="AD13" i="26"/>
  <c r="AE13" i="26"/>
  <c r="AF13" i="26"/>
  <c r="AG13" i="26"/>
  <c r="AH13" i="26"/>
  <c r="AI13" i="26"/>
  <c r="AJ13" i="26"/>
  <c r="AK13" i="26"/>
  <c r="AL13" i="26"/>
  <c r="AM13" i="26"/>
  <c r="AN13" i="26"/>
  <c r="AO13" i="26"/>
  <c r="AP13" i="26"/>
  <c r="AQ13" i="26"/>
  <c r="AR13" i="26"/>
  <c r="AS13" i="26"/>
  <c r="AT13" i="26"/>
  <c r="AU13" i="26"/>
  <c r="AV13" i="26"/>
  <c r="AW13" i="26"/>
  <c r="AX13" i="26"/>
  <c r="AY13" i="26"/>
  <c r="E10" i="26"/>
  <c r="E20" i="26" s="1"/>
  <c r="F10" i="26"/>
  <c r="F20" i="26" s="1"/>
  <c r="G10" i="26"/>
  <c r="G20" i="26" s="1"/>
  <c r="H10" i="26"/>
  <c r="H20" i="26" s="1"/>
  <c r="I10" i="26"/>
  <c r="I20" i="26" s="1"/>
  <c r="J10" i="26"/>
  <c r="J20" i="26" s="1"/>
  <c r="K10" i="26"/>
  <c r="K20" i="26" s="1"/>
  <c r="L10" i="26"/>
  <c r="L20" i="26" s="1"/>
  <c r="M10" i="26"/>
  <c r="N10" i="26"/>
  <c r="N20" i="26" s="1"/>
  <c r="O10" i="26"/>
  <c r="O20" i="26" s="1"/>
  <c r="P10" i="26"/>
  <c r="P20" i="26" s="1"/>
  <c r="Q10" i="26"/>
  <c r="Q20" i="26" s="1"/>
  <c r="R10" i="26"/>
  <c r="R20" i="26" s="1"/>
  <c r="S10" i="26"/>
  <c r="S20" i="26" s="1"/>
  <c r="T10" i="26"/>
  <c r="T20" i="26" s="1"/>
  <c r="U10" i="26"/>
  <c r="V10" i="26"/>
  <c r="V20" i="26" s="1"/>
  <c r="W10" i="26"/>
  <c r="W20" i="26" s="1"/>
  <c r="X10" i="26"/>
  <c r="X20" i="26" s="1"/>
  <c r="Y10" i="26"/>
  <c r="Y20" i="26" s="1"/>
  <c r="Z10" i="26"/>
  <c r="Z20" i="26" s="1"/>
  <c r="AA10" i="26"/>
  <c r="AA20" i="26" s="1"/>
  <c r="AB10" i="26"/>
  <c r="AB20" i="26" s="1"/>
  <c r="AC10" i="26"/>
  <c r="AD10" i="26"/>
  <c r="AD20" i="26" s="1"/>
  <c r="AE10" i="26"/>
  <c r="AE20" i="26" s="1"/>
  <c r="AF10" i="26"/>
  <c r="AF20" i="26" s="1"/>
  <c r="AG10" i="26"/>
  <c r="AG20" i="26" s="1"/>
  <c r="AH10" i="26"/>
  <c r="AH20" i="26" s="1"/>
  <c r="AI10" i="26"/>
  <c r="AI20" i="26" s="1"/>
  <c r="AJ10" i="26"/>
  <c r="AJ20" i="26" s="1"/>
  <c r="AK10" i="26"/>
  <c r="AL10" i="26"/>
  <c r="AL20" i="26" s="1"/>
  <c r="AM10" i="26"/>
  <c r="AM20" i="26" s="1"/>
  <c r="AN10" i="26"/>
  <c r="AN20" i="26" s="1"/>
  <c r="AO10" i="26"/>
  <c r="AO20" i="26" s="1"/>
  <c r="AP10" i="26"/>
  <c r="AP20" i="26" s="1"/>
  <c r="AQ10" i="26"/>
  <c r="AQ20" i="26" s="1"/>
  <c r="AR10" i="26"/>
  <c r="AR20" i="26" s="1"/>
  <c r="AS10" i="26"/>
  <c r="AT10" i="26"/>
  <c r="AT20" i="26" s="1"/>
  <c r="AU10" i="26"/>
  <c r="AU20" i="26" s="1"/>
  <c r="AV10" i="26"/>
  <c r="AV20" i="26" s="1"/>
  <c r="AW10" i="26"/>
  <c r="AW20" i="26" s="1"/>
  <c r="AX10" i="26"/>
  <c r="AX20" i="26" s="1"/>
  <c r="AY10" i="26"/>
  <c r="AY20" i="26" s="1"/>
  <c r="D10" i="26"/>
  <c r="D20" i="26" s="1"/>
  <c r="D11" i="25" l="1"/>
  <c r="C10" i="25"/>
  <c r="C9" i="25"/>
  <c r="C8" i="25"/>
  <c r="C7" i="25"/>
  <c r="D43" i="7" l="1"/>
  <c r="D44" i="7"/>
  <c r="D45" i="7"/>
  <c r="D46" i="7"/>
  <c r="D47" i="7"/>
  <c r="E47" i="7" s="1"/>
  <c r="D48" i="7"/>
  <c r="E48" i="7" s="1"/>
  <c r="D49" i="7"/>
  <c r="E49" i="7" s="1"/>
  <c r="D50" i="7"/>
  <c r="D51" i="7"/>
  <c r="D52" i="7"/>
  <c r="D53" i="7"/>
  <c r="D54" i="7"/>
  <c r="D55" i="7"/>
  <c r="E55" i="7" s="1"/>
  <c r="D56" i="7"/>
  <c r="E56" i="7" s="1"/>
  <c r="D57" i="7"/>
  <c r="D58" i="7"/>
  <c r="D59" i="7"/>
  <c r="D60" i="7"/>
  <c r="E60" i="7" s="1"/>
  <c r="D61" i="7"/>
  <c r="D62" i="7"/>
  <c r="D63" i="7"/>
  <c r="E63" i="7" s="1"/>
  <c r="D64" i="7"/>
  <c r="D65" i="7"/>
  <c r="D66" i="7"/>
  <c r="E66" i="7" s="1"/>
  <c r="D67" i="7"/>
  <c r="D68" i="7"/>
  <c r="D69" i="7"/>
  <c r="D70" i="7"/>
  <c r="D71" i="7"/>
  <c r="E71" i="7" s="1"/>
  <c r="D72" i="7"/>
  <c r="D73" i="7"/>
  <c r="D74" i="7"/>
  <c r="E74" i="7" s="1"/>
  <c r="D75" i="7"/>
  <c r="D76" i="7"/>
  <c r="D77" i="7"/>
  <c r="D78" i="7"/>
  <c r="D42" i="7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21" i="15"/>
  <c r="G21" i="15"/>
  <c r="H21" i="15" s="1"/>
  <c r="G22" i="15"/>
  <c r="H22" i="15" s="1"/>
  <c r="G23" i="15"/>
  <c r="H23" i="15" s="1"/>
  <c r="G24" i="15"/>
  <c r="H24" i="15" s="1"/>
  <c r="G25" i="15"/>
  <c r="H25" i="15" s="1"/>
  <c r="G26" i="15"/>
  <c r="H26" i="15" s="1"/>
  <c r="G27" i="15"/>
  <c r="H27" i="15" s="1"/>
  <c r="G28" i="15"/>
  <c r="H28" i="15" s="1"/>
  <c r="G29" i="15"/>
  <c r="H29" i="15" s="1"/>
  <c r="G30" i="15"/>
  <c r="H30" i="15" s="1"/>
  <c r="G31" i="15"/>
  <c r="H31" i="15" s="1"/>
  <c r="G32" i="15"/>
  <c r="H32" i="15" s="1"/>
  <c r="G33" i="15"/>
  <c r="H33" i="15" s="1"/>
  <c r="G34" i="15"/>
  <c r="H34" i="15" s="1"/>
  <c r="G35" i="15"/>
  <c r="H35" i="15" s="1"/>
  <c r="G36" i="15"/>
  <c r="H36" i="15" s="1"/>
  <c r="G37" i="15"/>
  <c r="H37" i="15" s="1"/>
  <c r="G38" i="15"/>
  <c r="H38" i="15" s="1"/>
  <c r="G39" i="15"/>
  <c r="H39" i="15" s="1"/>
  <c r="G40" i="15"/>
  <c r="H40" i="15" s="1"/>
  <c r="G41" i="15"/>
  <c r="H41" i="15" s="1"/>
  <c r="G42" i="15"/>
  <c r="H42" i="15" s="1"/>
  <c r="G43" i="15"/>
  <c r="H43" i="15" s="1"/>
  <c r="G44" i="15"/>
  <c r="H44" i="15" s="1"/>
  <c r="G45" i="15"/>
  <c r="H45" i="15" s="1"/>
  <c r="G46" i="15"/>
  <c r="H46" i="15" s="1"/>
  <c r="G47" i="15"/>
  <c r="H47" i="15" s="1"/>
  <c r="G48" i="15"/>
  <c r="H48" i="15" s="1"/>
  <c r="G49" i="15"/>
  <c r="H49" i="15" s="1"/>
  <c r="G50" i="15"/>
  <c r="H50" i="15" s="1"/>
  <c r="G51" i="15"/>
  <c r="H51" i="15" s="1"/>
  <c r="G52" i="15"/>
  <c r="H52" i="15" s="1"/>
  <c r="G53" i="15"/>
  <c r="H53" i="15" s="1"/>
  <c r="G54" i="15"/>
  <c r="H54" i="15" s="1"/>
  <c r="G56" i="15"/>
  <c r="H56" i="15" s="1"/>
  <c r="G57" i="15"/>
  <c r="D11" i="15"/>
  <c r="D12" i="15"/>
  <c r="D13" i="15"/>
  <c r="D14" i="15"/>
  <c r="D15" i="15"/>
  <c r="D16" i="15"/>
  <c r="D17" i="15"/>
  <c r="D18" i="15"/>
  <c r="D19" i="15"/>
  <c r="D20" i="15"/>
  <c r="D10" i="15"/>
  <c r="G58" i="15"/>
  <c r="H58" i="15" s="1"/>
  <c r="H20" i="15"/>
  <c r="H18" i="15"/>
  <c r="H17" i="15"/>
  <c r="H16" i="15"/>
  <c r="H15" i="15"/>
  <c r="H14" i="15"/>
  <c r="H13" i="15"/>
  <c r="H12" i="15"/>
  <c r="H11" i="15"/>
  <c r="H10" i="15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I31" i="2" s="1"/>
  <c r="H32" i="2"/>
  <c r="H33" i="2"/>
  <c r="I33" i="2" s="1"/>
  <c r="H34" i="2"/>
  <c r="H35" i="2"/>
  <c r="H36" i="2"/>
  <c r="H37" i="2"/>
  <c r="H38" i="2"/>
  <c r="I38" i="2" s="1"/>
  <c r="H39" i="2"/>
  <c r="I39" i="2" s="1"/>
  <c r="H40" i="2"/>
  <c r="H41" i="2"/>
  <c r="I41" i="2" s="1"/>
  <c r="H42" i="2"/>
  <c r="H43" i="2"/>
  <c r="H44" i="2"/>
  <c r="H45" i="2"/>
  <c r="H46" i="2"/>
  <c r="H47" i="2"/>
  <c r="I47" i="2" s="1"/>
  <c r="H48" i="2"/>
  <c r="H49" i="2"/>
  <c r="I49" i="2" s="1"/>
  <c r="H50" i="2"/>
  <c r="H51" i="2"/>
  <c r="H52" i="2"/>
  <c r="H53" i="2"/>
  <c r="H54" i="2"/>
  <c r="I54" i="2" s="1"/>
  <c r="H55" i="2"/>
  <c r="I55" i="2" s="1"/>
  <c r="H56" i="2"/>
  <c r="H57" i="2"/>
  <c r="H58" i="2"/>
  <c r="I58" i="2" s="1"/>
  <c r="H59" i="2"/>
  <c r="H60" i="2"/>
  <c r="H61" i="2"/>
  <c r="H62" i="2"/>
  <c r="I62" i="2" s="1"/>
  <c r="H63" i="2"/>
  <c r="I63" i="2" s="1"/>
  <c r="H64" i="2"/>
  <c r="H65" i="2"/>
  <c r="H66" i="2"/>
  <c r="H67" i="2"/>
  <c r="H68" i="2"/>
  <c r="H69" i="2"/>
  <c r="H70" i="2"/>
  <c r="I70" i="2" s="1"/>
  <c r="H71" i="2"/>
  <c r="I71" i="2" s="1"/>
  <c r="H72" i="2"/>
  <c r="H73" i="2"/>
  <c r="H74" i="2"/>
  <c r="H75" i="2"/>
  <c r="H76" i="2"/>
  <c r="H77" i="2"/>
  <c r="E78" i="7"/>
  <c r="E75" i="7"/>
  <c r="E70" i="7"/>
  <c r="E69" i="7"/>
  <c r="E68" i="7"/>
  <c r="E67" i="7"/>
  <c r="E62" i="7"/>
  <c r="E59" i="7"/>
  <c r="E54" i="7"/>
  <c r="E53" i="7"/>
  <c r="E51" i="7"/>
  <c r="E46" i="7"/>
  <c r="E44" i="7"/>
  <c r="E43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D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8" i="4"/>
  <c r="D78" i="2"/>
  <c r="D77" i="2"/>
  <c r="F77" i="2" s="1"/>
  <c r="E77" i="2"/>
  <c r="E76" i="2"/>
  <c r="D76" i="2"/>
  <c r="F76" i="2" s="1"/>
  <c r="G76" i="2" s="1"/>
  <c r="E75" i="2"/>
  <c r="D75" i="2"/>
  <c r="E74" i="2"/>
  <c r="D74" i="2"/>
  <c r="F74" i="2" s="1"/>
  <c r="D73" i="2"/>
  <c r="F73" i="2" s="1"/>
  <c r="D50" i="2"/>
  <c r="E73" i="2"/>
  <c r="D72" i="2"/>
  <c r="F72" i="2" s="1"/>
  <c r="G72" i="2" s="1"/>
  <c r="E72" i="2"/>
  <c r="E71" i="2"/>
  <c r="D71" i="2"/>
  <c r="F71" i="2" s="1"/>
  <c r="E70" i="2"/>
  <c r="D70" i="2"/>
  <c r="D69" i="2"/>
  <c r="F69" i="2" s="1"/>
  <c r="E69" i="2"/>
  <c r="E68" i="2"/>
  <c r="D68" i="2"/>
  <c r="F68" i="2" s="1"/>
  <c r="D67" i="2"/>
  <c r="F67" i="2" s="1"/>
  <c r="E67" i="2"/>
  <c r="E66" i="2"/>
  <c r="D66" i="2"/>
  <c r="D65" i="2"/>
  <c r="F65" i="2" s="1"/>
  <c r="E65" i="2"/>
  <c r="D64" i="2"/>
  <c r="F64" i="2" s="1"/>
  <c r="E64" i="2"/>
  <c r="E63" i="2"/>
  <c r="D63" i="2"/>
  <c r="F63" i="2" s="1"/>
  <c r="G63" i="2" s="1"/>
  <c r="E62" i="2"/>
  <c r="D62" i="2"/>
  <c r="F62" i="2" s="1"/>
  <c r="D61" i="2"/>
  <c r="F61" i="2" s="1"/>
  <c r="E61" i="2"/>
  <c r="E60" i="2"/>
  <c r="D60" i="2"/>
  <c r="D40" i="2"/>
  <c r="D59" i="2"/>
  <c r="F59" i="2" s="1"/>
  <c r="G59" i="2" s="1"/>
  <c r="E59" i="2"/>
  <c r="E58" i="2"/>
  <c r="D58" i="2"/>
  <c r="D57" i="2"/>
  <c r="F57" i="2" s="1"/>
  <c r="E57" i="2"/>
  <c r="D56" i="2"/>
  <c r="F56" i="2" s="1"/>
  <c r="E56" i="2"/>
  <c r="E55" i="2"/>
  <c r="D55" i="2"/>
  <c r="E54" i="2"/>
  <c r="D54" i="2"/>
  <c r="D53" i="2"/>
  <c r="F53" i="2" s="1"/>
  <c r="E53" i="2"/>
  <c r="D52" i="2"/>
  <c r="F52" i="2" s="1"/>
  <c r="E52" i="2"/>
  <c r="D51" i="2"/>
  <c r="F51" i="2" s="1"/>
  <c r="E51" i="2"/>
  <c r="E50" i="2"/>
  <c r="D49" i="2"/>
  <c r="F49" i="2" s="1"/>
  <c r="E49" i="2"/>
  <c r="E48" i="2"/>
  <c r="D48" i="2"/>
  <c r="F48" i="2" s="1"/>
  <c r="D47" i="2"/>
  <c r="F47" i="2" s="1"/>
  <c r="G47" i="2" s="1"/>
  <c r="E47" i="2"/>
  <c r="D46" i="2"/>
  <c r="F46" i="2" s="1"/>
  <c r="E46" i="2"/>
  <c r="D45" i="2"/>
  <c r="F45" i="2" s="1"/>
  <c r="E45" i="2"/>
  <c r="E44" i="2"/>
  <c r="D44" i="2"/>
  <c r="F44" i="2"/>
  <c r="G44" i="2" s="1"/>
  <c r="D43" i="2"/>
  <c r="F43" i="2" s="1"/>
  <c r="E43" i="2"/>
  <c r="E42" i="2"/>
  <c r="D42" i="2"/>
  <c r="F42" i="2" s="1"/>
  <c r="D20" i="2"/>
  <c r="D41" i="2"/>
  <c r="F41" i="2"/>
  <c r="E41" i="2"/>
  <c r="E40" i="2"/>
  <c r="F40" i="2"/>
  <c r="D39" i="2"/>
  <c r="F39" i="2" s="1"/>
  <c r="E39" i="2"/>
  <c r="E38" i="2"/>
  <c r="D38" i="2"/>
  <c r="F38" i="2" s="1"/>
  <c r="D37" i="2"/>
  <c r="F37" i="2" s="1"/>
  <c r="E37" i="2"/>
  <c r="E36" i="2"/>
  <c r="D36" i="2"/>
  <c r="D35" i="2"/>
  <c r="F35" i="2" s="1"/>
  <c r="E35" i="2"/>
  <c r="E34" i="2"/>
  <c r="D34" i="2"/>
  <c r="F34" i="2" s="1"/>
  <c r="D33" i="2"/>
  <c r="F33" i="2" s="1"/>
  <c r="E33" i="2"/>
  <c r="D32" i="2"/>
  <c r="F32" i="2" s="1"/>
  <c r="E32" i="2"/>
  <c r="D31" i="2"/>
  <c r="F31" i="2" s="1"/>
  <c r="D10" i="2"/>
  <c r="F10" i="2" s="1"/>
  <c r="E31" i="2"/>
  <c r="E30" i="2"/>
  <c r="D30" i="2"/>
  <c r="D29" i="2"/>
  <c r="D28" i="2"/>
  <c r="F28" i="2" s="1"/>
  <c r="D27" i="2"/>
  <c r="F27" i="2" s="1"/>
  <c r="D26" i="2"/>
  <c r="D25" i="2"/>
  <c r="F25" i="2" s="1"/>
  <c r="D24" i="2"/>
  <c r="F24" i="2" s="1"/>
  <c r="D23" i="2"/>
  <c r="F23" i="2" s="1"/>
  <c r="D22" i="2"/>
  <c r="F22" i="2" s="1"/>
  <c r="D21" i="2"/>
  <c r="F21" i="2" s="1"/>
  <c r="D19" i="2"/>
  <c r="F19" i="2" s="1"/>
  <c r="D18" i="2"/>
  <c r="F18" i="2" s="1"/>
  <c r="D17" i="2"/>
  <c r="F17" i="2" s="1"/>
  <c r="D16" i="2"/>
  <c r="F16" i="2" s="1"/>
  <c r="D15" i="2"/>
  <c r="F15" i="2" s="1"/>
  <c r="D14" i="2"/>
  <c r="F14" i="2" s="1"/>
  <c r="D13" i="2"/>
  <c r="F13" i="2" s="1"/>
  <c r="D12" i="2"/>
  <c r="F12" i="2" s="1"/>
  <c r="D11" i="2"/>
  <c r="F11" i="2" s="1"/>
  <c r="D9" i="2"/>
  <c r="F9" i="2" s="1"/>
  <c r="F55" i="2"/>
  <c r="F36" i="2"/>
  <c r="G36" i="2" s="1"/>
  <c r="I60" i="2"/>
  <c r="F29" i="2"/>
  <c r="F26" i="2"/>
  <c r="F30" i="2"/>
  <c r="G30" i="2" s="1"/>
  <c r="F20" i="2"/>
  <c r="I75" i="2"/>
  <c r="F54" i="2"/>
  <c r="F70" i="2"/>
  <c r="I65" i="2"/>
  <c r="I73" i="2"/>
  <c r="F60" i="2"/>
  <c r="F75" i="2"/>
  <c r="F50" i="2"/>
  <c r="F58" i="2"/>
  <c r="F66" i="2"/>
  <c r="G66" i="2" s="1"/>
  <c r="I61" i="2"/>
  <c r="I57" i="2"/>
  <c r="I51" i="2"/>
  <c r="I30" i="2"/>
  <c r="I52" i="2"/>
  <c r="I46" i="2"/>
  <c r="H57" i="15" l="1"/>
  <c r="E65" i="7"/>
  <c r="E52" i="7"/>
  <c r="E58" i="7"/>
  <c r="E76" i="7"/>
  <c r="E50" i="7"/>
  <c r="E61" i="7"/>
  <c r="E73" i="7"/>
  <c r="E45" i="7"/>
  <c r="E57" i="7"/>
  <c r="E77" i="7"/>
  <c r="E64" i="7"/>
  <c r="E72" i="7"/>
  <c r="E42" i="7"/>
  <c r="G35" i="2"/>
  <c r="G69" i="2"/>
  <c r="G73" i="2"/>
  <c r="G77" i="2"/>
  <c r="G32" i="2"/>
  <c r="I35" i="2"/>
  <c r="G33" i="2"/>
  <c r="G48" i="2"/>
  <c r="G40" i="2"/>
  <c r="G46" i="2"/>
  <c r="G62" i="2"/>
  <c r="I44" i="2"/>
  <c r="I67" i="2"/>
  <c r="I53" i="2"/>
  <c r="G60" i="2"/>
  <c r="I50" i="2"/>
  <c r="G43" i="2"/>
  <c r="G51" i="2"/>
  <c r="I72" i="2"/>
  <c r="I64" i="2"/>
  <c r="I56" i="2"/>
  <c r="I48" i="2"/>
  <c r="I40" i="2"/>
  <c r="I32" i="2"/>
  <c r="G55" i="2"/>
  <c r="G37" i="2"/>
  <c r="G67" i="2"/>
  <c r="G74" i="2"/>
  <c r="I34" i="2"/>
  <c r="I74" i="2"/>
  <c r="I59" i="2"/>
  <c r="G50" i="2"/>
  <c r="I36" i="2"/>
  <c r="G38" i="2"/>
  <c r="G53" i="2"/>
  <c r="G56" i="2"/>
  <c r="G68" i="2"/>
  <c r="G34" i="2"/>
  <c r="G41" i="2"/>
  <c r="I69" i="2"/>
  <c r="G70" i="2"/>
  <c r="I37" i="2"/>
  <c r="G31" i="2"/>
  <c r="G64" i="2"/>
  <c r="G58" i="2"/>
  <c r="G52" i="2"/>
  <c r="G71" i="2"/>
  <c r="G75" i="2"/>
  <c r="G54" i="2"/>
  <c r="I42" i="2"/>
  <c r="G45" i="2"/>
  <c r="G49" i="2"/>
  <c r="G57" i="2"/>
  <c r="I45" i="2"/>
  <c r="I68" i="2"/>
  <c r="I66" i="2"/>
  <c r="I77" i="2"/>
  <c r="G42" i="2"/>
  <c r="I76" i="2"/>
  <c r="I43" i="2"/>
  <c r="G39" i="2"/>
  <c r="G61" i="2"/>
  <c r="G65" i="2"/>
  <c r="G62" i="4" l="1"/>
  <c r="G54" i="4"/>
  <c r="G47" i="4"/>
  <c r="G77" i="4"/>
  <c r="G53" i="4"/>
  <c r="G70" i="4"/>
  <c r="G51" i="4"/>
  <c r="G63" i="4"/>
  <c r="G52" i="4"/>
  <c r="G75" i="4"/>
  <c r="G45" i="4"/>
  <c r="G58" i="4"/>
  <c r="G74" i="4"/>
  <c r="G50" i="4"/>
  <c r="G66" i="4"/>
  <c r="G57" i="4"/>
  <c r="G68" i="4"/>
  <c r="G49" i="4"/>
  <c r="G67" i="4" l="1"/>
  <c r="G73" i="4"/>
  <c r="G76" i="4"/>
  <c r="G61" i="4"/>
  <c r="G69" i="4"/>
  <c r="G60" i="4"/>
  <c r="G55" i="4"/>
  <c r="G56" i="4"/>
  <c r="G59" i="4"/>
  <c r="G71" i="4"/>
  <c r="G43" i="4"/>
  <c r="G78" i="4"/>
  <c r="G65" i="4"/>
  <c r="G72" i="4"/>
  <c r="G48" i="4"/>
  <c r="G44" i="4"/>
  <c r="G42" i="4"/>
  <c r="G46" i="4"/>
  <c r="G79" i="4"/>
  <c r="G64" i="4"/>
</calcChain>
</file>

<file path=xl/sharedStrings.xml><?xml version="1.0" encoding="utf-8"?>
<sst xmlns="http://schemas.openxmlformats.org/spreadsheetml/2006/main" count="304" uniqueCount="165">
  <si>
    <t>Back to Index</t>
  </si>
  <si>
    <t>Intro</t>
  </si>
  <si>
    <t>Year</t>
  </si>
  <si>
    <t>Total Primary Energy Consumption</t>
  </si>
  <si>
    <t>Total Primary Energy Consumption per Real Dollar of GDP</t>
  </si>
  <si>
    <t>Real Dollar of GDP per Total Primary Energy Consumption (Energy Productivity)</t>
  </si>
  <si>
    <t>Factor of Change in Energy Consumption since 1970</t>
  </si>
  <si>
    <t>Total GDP</t>
  </si>
  <si>
    <t>Factor of Change in GDP since 1970</t>
  </si>
  <si>
    <t>(Quadrillion Btu)</t>
  </si>
  <si>
    <t>Decrease in energy use due to intensity</t>
  </si>
  <si>
    <t>Energy Expenditures</t>
  </si>
  <si>
    <t>(Million Nominal Dollars)</t>
  </si>
  <si>
    <t>Not Available</t>
  </si>
  <si>
    <t>Total Energy CO2 Emissions</t>
  </si>
  <si>
    <t>Carbon reductions from other intensity improvements</t>
  </si>
  <si>
    <t>t</t>
  </si>
  <si>
    <t>h</t>
  </si>
  <si>
    <t>e</t>
  </si>
  <si>
    <t>r</t>
  </si>
  <si>
    <t>c</t>
  </si>
  <si>
    <t>a</t>
  </si>
  <si>
    <t>s</t>
  </si>
  <si>
    <t>&amp;</t>
  </si>
  <si>
    <t>d</t>
  </si>
  <si>
    <t>(Thousand Btu per Chained (2012) Dollar)</t>
  </si>
  <si>
    <t>(Chained (2012) Dollar per Thousand Btu)</t>
  </si>
  <si>
    <t>(Chained (2012) Dollar per million Btu)</t>
  </si>
  <si>
    <t>(Chained (2012) trillion dollars)</t>
  </si>
  <si>
    <t>CO2 emissions if energy intensity had been constant</t>
  </si>
  <si>
    <t/>
  </si>
  <si>
    <t>Total Primary Energy Consumption per Capita</t>
  </si>
  <si>
    <t>(Million Btu)</t>
  </si>
  <si>
    <t>U.S. Gross Domestic Product Implicit Price Deflator</t>
  </si>
  <si>
    <t>Energy expenditures</t>
  </si>
  <si>
    <t>(2012 = 1.00000)</t>
  </si>
  <si>
    <t>Deflated to year</t>
  </si>
  <si>
    <t xml:space="preserve"> (billion nominal $)</t>
  </si>
  <si>
    <t>(billion 2018$)</t>
  </si>
  <si>
    <t>Transportation</t>
  </si>
  <si>
    <t>Industrial</t>
  </si>
  <si>
    <t>Commercial</t>
  </si>
  <si>
    <t>Residential</t>
  </si>
  <si>
    <t>Energy consumption %</t>
  </si>
  <si>
    <t>https://www.eia.gov/energyexplained/use-of-energy/</t>
  </si>
  <si>
    <t>EIA, 2018</t>
  </si>
  <si>
    <t>Approximate 2017 Energy Savings from Major Energy Efficiency Policies (quads)</t>
  </si>
  <si>
    <t>Vehicle fuel economy standards</t>
  </si>
  <si>
    <t>Appliance and equipment efficiency standards</t>
  </si>
  <si>
    <t>Utility sector energy efficiency programs</t>
  </si>
  <si>
    <t>Federal research, development and deployment</t>
  </si>
  <si>
    <t>Building energy codes</t>
  </si>
  <si>
    <t>Factor of Change in EP since 1970</t>
  </si>
  <si>
    <t>ENERGY STAR</t>
  </si>
  <si>
    <t>CO2 Emissions</t>
  </si>
  <si>
    <t>(Million $ 2018)</t>
  </si>
  <si>
    <t>US Government Energy Efficiency R&amp;D Budget</t>
  </si>
  <si>
    <t>Last Updated: 9/27/19</t>
  </si>
  <si>
    <t>commercial</t>
  </si>
  <si>
    <t>residential</t>
  </si>
  <si>
    <t>transportation</t>
  </si>
  <si>
    <t>industrial</t>
  </si>
  <si>
    <t>Note: Total energy consumption includes primary energy and electrical energy.</t>
  </si>
  <si>
    <t>quadrillion British thermal units</t>
  </si>
  <si>
    <t>U.S. total energy consumption by end-use sector, 1950-2018</t>
  </si>
  <si>
    <t>All households nationally</t>
  </si>
  <si>
    <t xml:space="preserve">Non-renting </t>
  </si>
  <si>
    <t xml:space="preserve">Renting </t>
  </si>
  <si>
    <t>All housholds nationally</t>
  </si>
  <si>
    <t xml:space="preserve">Non-elderly </t>
  </si>
  <si>
    <t>Latino</t>
  </si>
  <si>
    <t>Elderly (65+)</t>
  </si>
  <si>
    <t>African-American</t>
  </si>
  <si>
    <t xml:space="preserve">White </t>
  </si>
  <si>
    <t>White</t>
  </si>
  <si>
    <t xml:space="preserve">Latino </t>
  </si>
  <si>
    <t>Owners</t>
  </si>
  <si>
    <t xml:space="preserve">Non-white </t>
  </si>
  <si>
    <t>Renters</t>
  </si>
  <si>
    <t xml:space="preserve">African American </t>
  </si>
  <si>
    <t>Non-low-income</t>
  </si>
  <si>
    <t xml:space="preserve">Non-low-income </t>
  </si>
  <si>
    <t>Low-income</t>
  </si>
  <si>
    <t xml:space="preserve">Low-income </t>
  </si>
  <si>
    <t>(200% of Federal Poverty Level)</t>
  </si>
  <si>
    <t>All households</t>
  </si>
  <si>
    <t>Median energy burden</t>
  </si>
  <si>
    <t>Median burden (% of income spent on energy bills)</t>
  </si>
  <si>
    <t>National %</t>
  </si>
  <si>
    <t>Type</t>
  </si>
  <si>
    <t>https://assets.ctfassets.net/ntcn17ss1ow9/1UEmqh5l59cFaHMqVwHqMy/1ee1833cbf370839dbbdf6989ef8b8b4/Lifting_the_High_Energy_Burden_0.pdf</t>
  </si>
  <si>
    <t>2016 data</t>
  </si>
  <si>
    <t>% of Americans who experience a "high" energy burden
(spending more than 6% of income on energy bills)</t>
  </si>
  <si>
    <t>MSN</t>
  </si>
  <si>
    <t>Description</t>
  </si>
  <si>
    <t>Prices in dollars per million Btu</t>
  </si>
  <si>
    <t>Deflator</t>
  </si>
  <si>
    <t>Billion Btu</t>
  </si>
  <si>
    <t>coal</t>
  </si>
  <si>
    <t>CLTXB</t>
  </si>
  <si>
    <t>CLTXD</t>
  </si>
  <si>
    <t>deflated coal</t>
  </si>
  <si>
    <t>ESTXB</t>
  </si>
  <si>
    <t>electricity</t>
  </si>
  <si>
    <t>ESTXD</t>
  </si>
  <si>
    <t>deflated electricity</t>
  </si>
  <si>
    <t>NGTXB</t>
  </si>
  <si>
    <t>natural gas</t>
  </si>
  <si>
    <t>NGTXD</t>
  </si>
  <si>
    <t>deflated natural gas</t>
  </si>
  <si>
    <t>petroleum</t>
  </si>
  <si>
    <t>PATXB</t>
  </si>
  <si>
    <t>PATXD</t>
  </si>
  <si>
    <t>deflated petroleum</t>
  </si>
  <si>
    <t>weighted average</t>
  </si>
  <si>
    <t>Weighted average</t>
  </si>
  <si>
    <t>Coal total end-use consumption</t>
  </si>
  <si>
    <t>Coal average price, all end-use sectors</t>
  </si>
  <si>
    <t>Electricity total end-use consumption (i.e., retail sales)</t>
  </si>
  <si>
    <t>Electricity average price, all end-use sectors</t>
  </si>
  <si>
    <t>Natural gas total end-use consumption</t>
  </si>
  <si>
    <t>Natural gas average price, all end-use sectors</t>
  </si>
  <si>
    <t>All petroleum products total end-use consumption</t>
  </si>
  <si>
    <t>All petroleum products average price, all end-use sectors</t>
  </si>
  <si>
    <t>SOURCE:</t>
  </si>
  <si>
    <t>Website:</t>
  </si>
  <si>
    <t>See:</t>
  </si>
  <si>
    <t>Share of total U.S. energy consumption by end-use sectors, 2018</t>
  </si>
  <si>
    <t>DATA:</t>
  </si>
  <si>
    <t>Energy-related carbon dioxide (CO2) emissions by source and sector for the United States, 2018</t>
  </si>
  <si>
    <t>total</t>
  </si>
  <si>
    <t>https://www.eia.gov/totalenergy/data/monthly/</t>
  </si>
  <si>
    <t>Table 2.1, Energy consumption by sector</t>
  </si>
  <si>
    <t>SOURCES:</t>
  </si>
  <si>
    <t>Websites:</t>
  </si>
  <si>
    <t>https://www.eia.gov/state/seds/seds-data-complete.php?sid=US#CompleteDataFile</t>
  </si>
  <si>
    <t xml:space="preserve">EIA, 2019 </t>
  </si>
  <si>
    <t>FRED, 2019</t>
  </si>
  <si>
    <t>All consumption estimates, United States, 1960-2017</t>
  </si>
  <si>
    <t>https://fred.stlouisfed.org/series/GDPDEF</t>
  </si>
  <si>
    <t>Gross Domestic Product: Implicit Price Deflator</t>
  </si>
  <si>
    <t>dollars per million Btu</t>
  </si>
  <si>
    <t>ACEEE, 2019</t>
  </si>
  <si>
    <t>https://aceee.org/topic-brief/energy-affordability</t>
  </si>
  <si>
    <t>National Burdens</t>
  </si>
  <si>
    <t>EIA, 2019</t>
  </si>
  <si>
    <t>Table 1.7, Primary energy consumption, energy expenditures, and carbon dioxide emissions indicators</t>
  </si>
  <si>
    <t>Total primary energy consumption at intensity of 1980</t>
  </si>
  <si>
    <t>Energy savings due to energy efficiency since 1980</t>
  </si>
  <si>
    <t>(Thousand Btu per Chained (2009) Dollar)</t>
  </si>
  <si>
    <t>Assuming 60% of improvements in energy intensity are due to EE</t>
  </si>
  <si>
    <t>*To stack on chart* to reach total primary energy consumption at intensity of 1980</t>
  </si>
  <si>
    <t>(Million Metric Tons)</t>
  </si>
  <si>
    <r>
      <t>CO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 reductions from energy efficiency</t>
    </r>
  </si>
  <si>
    <r>
      <t>Proportion of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 based on estimated efficiency savings vs actual energy use, assuming 60% of improvements in energy intensity are due to EE</t>
    </r>
  </si>
  <si>
    <t>https://aceee.org/blog/2019/06/here-are-six-ways-we-have-slashed-us</t>
  </si>
  <si>
    <t>ACEEE Analysis</t>
  </si>
  <si>
    <t>https://www.eia.gov/opendata/qb.php?category=1039997&amp;sdid=STEO.GDPDIUS.A</t>
  </si>
  <si>
    <t>GDP Implicit Price Deflator, Annual</t>
  </si>
  <si>
    <t>Energy bill savings since 1980</t>
  </si>
  <si>
    <r>
      <t>Energy savings due to energy efficiency since 1980</t>
    </r>
    <r>
      <rPr>
        <sz val="11"/>
        <color theme="1"/>
        <rFont val="Calibri"/>
        <family val="2"/>
        <scheme val="minor"/>
      </rPr>
      <t xml:space="preserve"> (see "Energy Savings" tab)</t>
    </r>
  </si>
  <si>
    <t>IEA, 2019</t>
  </si>
  <si>
    <t>http://www.iea.org/statistics/rdd/</t>
  </si>
  <si>
    <t>Energy Technology RD&amp;D Database</t>
  </si>
  <si>
    <t>https://www.eia.gov/tools/faqs/faq.php?id=75&amp;t=11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</si>
</sst>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rgb="FF000000"/>
      <name val="Calibri"/>
      <family val="2"/>
    </font>
    <font>
      <sz val="11"/>
      <color theme="1" tint="0.499984740745262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Book Antiqua"/>
      <family val="1"/>
    </font>
    <font>
      <b/>
      <sz val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 style="medium">
        <color theme="9"/>
      </right>
      <top/>
      <bottom/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medium">
        <color theme="9"/>
      </right>
      <top/>
      <bottom style="thin">
        <color theme="9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/>
    <xf numFmtId="0" fontId="12" fillId="0" borderId="0"/>
    <xf numFmtId="0" fontId="13" fillId="0" borderId="0"/>
  </cellStyleXfs>
  <cellXfs count="136">
    <xf numFmtId="0" fontId="0" fillId="0" borderId="0" xfId="0"/>
    <xf numFmtId="0" fontId="3" fillId="0" borderId="0" xfId="3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2" fontId="0" fillId="0" borderId="0" xfId="0" applyNumberFormat="1"/>
    <xf numFmtId="164" fontId="0" fillId="0" borderId="0" xfId="0" applyNumberFormat="1"/>
    <xf numFmtId="2" fontId="4" fillId="0" borderId="0" xfId="0" applyNumberFormat="1" applyFont="1"/>
    <xf numFmtId="166" fontId="0" fillId="0" borderId="0" xfId="1" applyNumberFormat="1" applyFont="1"/>
    <xf numFmtId="0" fontId="0" fillId="0" borderId="0" xfId="0" applyFill="1"/>
    <xf numFmtId="0" fontId="0" fillId="0" borderId="0" xfId="0" applyBorder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7" fontId="4" fillId="0" borderId="0" xfId="0" applyNumberFormat="1" applyFont="1" applyBorder="1"/>
    <xf numFmtId="0" fontId="4" fillId="0" borderId="0" xfId="0" applyFont="1" applyBorder="1"/>
    <xf numFmtId="0" fontId="8" fillId="0" borderId="0" xfId="0" applyFont="1" applyAlignment="1">
      <alignment wrapText="1"/>
    </xf>
    <xf numFmtId="0" fontId="9" fillId="0" borderId="0" xfId="0" applyFont="1"/>
    <xf numFmtId="0" fontId="0" fillId="0" borderId="0" xfId="0" applyBorder="1" applyAlignment="1"/>
    <xf numFmtId="0" fontId="5" fillId="0" borderId="0" xfId="0" applyFont="1" applyBorder="1"/>
    <xf numFmtId="0" fontId="0" fillId="0" borderId="0" xfId="0" applyBorder="1" applyAlignment="1">
      <alignment horizontal="left"/>
    </xf>
    <xf numFmtId="0" fontId="10" fillId="2" borderId="0" xfId="0" applyFont="1" applyFill="1" applyAlignment="1">
      <alignment vertical="center" textRotation="255"/>
    </xf>
    <xf numFmtId="2" fontId="4" fillId="0" borderId="3" xfId="0" applyNumberFormat="1" applyFont="1" applyBorder="1"/>
    <xf numFmtId="0" fontId="0" fillId="0" borderId="0" xfId="0" applyFill="1" applyBorder="1"/>
    <xf numFmtId="0" fontId="6" fillId="0" borderId="0" xfId="0" applyFont="1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1" fontId="0" fillId="0" borderId="0" xfId="0" applyNumberFormat="1" applyBorder="1"/>
    <xf numFmtId="167" fontId="0" fillId="0" borderId="0" xfId="0" applyNumberFormat="1" applyBorder="1"/>
    <xf numFmtId="166" fontId="0" fillId="0" borderId="1" xfId="1" applyNumberFormat="1" applyFont="1" applyBorder="1"/>
    <xf numFmtId="166" fontId="0" fillId="0" borderId="2" xfId="1" applyNumberFormat="1" applyFont="1" applyBorder="1"/>
    <xf numFmtId="166" fontId="0" fillId="0" borderId="3" xfId="1" applyNumberFormat="1" applyFont="1" applyBorder="1"/>
    <xf numFmtId="0" fontId="2" fillId="0" borderId="0" xfId="0" applyFont="1" applyAlignment="1">
      <alignment wrapText="1"/>
    </xf>
    <xf numFmtId="0" fontId="2" fillId="0" borderId="0" xfId="0" applyFont="1"/>
    <xf numFmtId="167" fontId="0" fillId="0" borderId="0" xfId="0" applyNumberForma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0" xfId="0" applyAlignment="1">
      <alignment horizontal="right"/>
    </xf>
    <xf numFmtId="9" fontId="0" fillId="0" borderId="12" xfId="2" applyFont="1" applyBorder="1"/>
    <xf numFmtId="9" fontId="0" fillId="0" borderId="14" xfId="2" applyFont="1" applyBorder="1"/>
    <xf numFmtId="9" fontId="0" fillId="0" borderId="16" xfId="2" applyFont="1" applyBorder="1"/>
    <xf numFmtId="0" fontId="5" fillId="0" borderId="20" xfId="0" applyFont="1" applyBorder="1"/>
    <xf numFmtId="0" fontId="0" fillId="0" borderId="21" xfId="0" applyBorder="1"/>
    <xf numFmtId="0" fontId="0" fillId="0" borderId="22" xfId="0" applyBorder="1"/>
    <xf numFmtId="0" fontId="0" fillId="0" borderId="19" xfId="0" applyBorder="1"/>
    <xf numFmtId="0" fontId="0" fillId="0" borderId="18" xfId="0" applyBorder="1"/>
    <xf numFmtId="0" fontId="0" fillId="0" borderId="17" xfId="0" applyBorder="1"/>
    <xf numFmtId="2" fontId="0" fillId="0" borderId="19" xfId="0" applyNumberFormat="1" applyBorder="1"/>
    <xf numFmtId="2" fontId="0" fillId="0" borderId="18" xfId="0" applyNumberFormat="1" applyBorder="1"/>
    <xf numFmtId="2" fontId="0" fillId="0" borderId="17" xfId="0" applyNumberFormat="1" applyBorder="1"/>
    <xf numFmtId="168" fontId="0" fillId="0" borderId="0" xfId="2" applyNumberFormat="1" applyFont="1" applyAlignment="1">
      <alignment horizontal="right"/>
    </xf>
    <xf numFmtId="168" fontId="9" fillId="0" borderId="0" xfId="2" applyNumberFormat="1" applyFont="1" applyAlignment="1">
      <alignment horizontal="right"/>
    </xf>
    <xf numFmtId="168" fontId="0" fillId="0" borderId="0" xfId="0" applyNumberFormat="1"/>
    <xf numFmtId="168" fontId="0" fillId="0" borderId="10" xfId="0" applyNumberFormat="1" applyBorder="1"/>
    <xf numFmtId="168" fontId="0" fillId="0" borderId="22" xfId="0" applyNumberFormat="1" applyBorder="1"/>
    <xf numFmtId="168" fontId="0" fillId="0" borderId="8" xfId="0" applyNumberFormat="1" applyBorder="1"/>
    <xf numFmtId="168" fontId="0" fillId="0" borderId="6" xfId="0" applyNumberFormat="1" applyBorder="1"/>
    <xf numFmtId="168" fontId="0" fillId="0" borderId="21" xfId="0" applyNumberFormat="1" applyBorder="1"/>
    <xf numFmtId="0" fontId="8" fillId="0" borderId="20" xfId="0" applyFont="1" applyBorder="1" applyAlignment="1">
      <alignment wrapText="1"/>
    </xf>
    <xf numFmtId="0" fontId="14" fillId="0" borderId="0" xfId="0" applyFont="1" applyAlignment="1">
      <alignment wrapText="1"/>
    </xf>
    <xf numFmtId="0" fontId="2" fillId="0" borderId="0" xfId="0" applyFont="1" applyAlignment="1">
      <alignment horizontal="left"/>
    </xf>
    <xf numFmtId="43" fontId="0" fillId="0" borderId="0" xfId="1" applyFont="1"/>
    <xf numFmtId="0" fontId="0" fillId="0" borderId="23" xfId="0" applyBorder="1"/>
    <xf numFmtId="0" fontId="0" fillId="0" borderId="24" xfId="0" applyBorder="1"/>
    <xf numFmtId="43" fontId="0" fillId="0" borderId="24" xfId="1" applyFont="1" applyBorder="1"/>
    <xf numFmtId="43" fontId="0" fillId="0" borderId="25" xfId="1" applyFont="1" applyBorder="1"/>
    <xf numFmtId="0" fontId="2" fillId="0" borderId="0" xfId="0" applyFont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  <xf numFmtId="0" fontId="3" fillId="0" borderId="0" xfId="3" applyFill="1" applyAlignment="1"/>
    <xf numFmtId="0" fontId="3" fillId="0" borderId="0" xfId="3" applyAlignment="1"/>
    <xf numFmtId="43" fontId="0" fillId="0" borderId="23" xfId="1" applyFont="1" applyBorder="1"/>
    <xf numFmtId="0" fontId="5" fillId="0" borderId="0" xfId="0" applyFont="1" applyBorder="1" applyAlignment="1">
      <alignment wrapText="1"/>
    </xf>
    <xf numFmtId="168" fontId="1" fillId="0" borderId="6" xfId="2" applyNumberFormat="1" applyBorder="1" applyAlignment="1">
      <alignment horizontal="right"/>
    </xf>
    <xf numFmtId="168" fontId="9" fillId="0" borderId="8" xfId="2" applyNumberFormat="1" applyFont="1" applyBorder="1" applyAlignment="1">
      <alignment horizontal="right"/>
    </xf>
    <xf numFmtId="168" fontId="1" fillId="0" borderId="8" xfId="2" applyNumberFormat="1" applyBorder="1" applyAlignment="1">
      <alignment horizontal="right"/>
    </xf>
    <xf numFmtId="168" fontId="1" fillId="0" borderId="10" xfId="2" applyNumberFormat="1" applyBorder="1" applyAlignment="1">
      <alignment horizontal="right"/>
    </xf>
    <xf numFmtId="168" fontId="0" fillId="0" borderId="2" xfId="2" applyNumberFormat="1" applyFont="1" applyBorder="1" applyAlignment="1">
      <alignment horizontal="right"/>
    </xf>
    <xf numFmtId="168" fontId="0" fillId="0" borderId="3" xfId="2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5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2" fontId="17" fillId="0" borderId="0" xfId="0" applyNumberFormat="1" applyFont="1"/>
    <xf numFmtId="1" fontId="17" fillId="0" borderId="0" xfId="0" applyNumberFormat="1" applyFont="1"/>
    <xf numFmtId="0" fontId="17" fillId="0" borderId="0" xfId="0" applyFont="1"/>
    <xf numFmtId="165" fontId="17" fillId="0" borderId="0" xfId="1" applyNumberFormat="1" applyFont="1" applyFill="1"/>
    <xf numFmtId="2" fontId="17" fillId="0" borderId="1" xfId="0" applyNumberFormat="1" applyFont="1" applyBorder="1"/>
    <xf numFmtId="1" fontId="17" fillId="0" borderId="0" xfId="0" applyNumberFormat="1" applyFont="1" applyBorder="1"/>
    <xf numFmtId="2" fontId="17" fillId="0" borderId="1" xfId="0" applyNumberFormat="1" applyFont="1" applyFill="1" applyBorder="1"/>
    <xf numFmtId="2" fontId="17" fillId="0" borderId="2" xfId="0" applyNumberFormat="1" applyFont="1" applyBorder="1"/>
    <xf numFmtId="2" fontId="17" fillId="0" borderId="2" xfId="0" applyNumberFormat="1" applyFont="1" applyFill="1" applyBorder="1"/>
    <xf numFmtId="1" fontId="17" fillId="0" borderId="0" xfId="0" applyNumberFormat="1" applyFont="1" applyFill="1" applyBorder="1"/>
    <xf numFmtId="2" fontId="17" fillId="0" borderId="3" xfId="0" applyNumberFormat="1" applyFont="1" applyBorder="1"/>
    <xf numFmtId="2" fontId="17" fillId="0" borderId="3" xfId="0" applyNumberFormat="1" applyFont="1" applyFill="1" applyBorder="1"/>
    <xf numFmtId="43" fontId="0" fillId="0" borderId="0" xfId="1" applyFont="1" applyBorder="1"/>
    <xf numFmtId="43" fontId="0" fillId="0" borderId="1" xfId="1" applyFont="1" applyBorder="1"/>
    <xf numFmtId="43" fontId="0" fillId="0" borderId="2" xfId="1" applyFont="1" applyBorder="1"/>
    <xf numFmtId="43" fontId="0" fillId="0" borderId="3" xfId="1" applyFont="1" applyBorder="1"/>
    <xf numFmtId="0" fontId="2" fillId="0" borderId="0" xfId="0" applyFont="1" applyBorder="1" applyAlignment="1">
      <alignment wrapText="1"/>
    </xf>
    <xf numFmtId="9" fontId="2" fillId="0" borderId="0" xfId="0" applyNumberFormat="1" applyFont="1" applyBorder="1" applyAlignment="1">
      <alignment wrapText="1"/>
    </xf>
    <xf numFmtId="167" fontId="17" fillId="0" borderId="0" xfId="0" applyNumberFormat="1" applyFont="1" applyBorder="1"/>
    <xf numFmtId="167" fontId="17" fillId="0" borderId="1" xfId="0" applyNumberFormat="1" applyFont="1" applyBorder="1"/>
    <xf numFmtId="167" fontId="17" fillId="0" borderId="4" xfId="0" applyNumberFormat="1" applyFont="1" applyBorder="1"/>
    <xf numFmtId="167" fontId="17" fillId="0" borderId="1" xfId="0" applyNumberFormat="1" applyFont="1" applyFill="1" applyBorder="1"/>
    <xf numFmtId="167" fontId="17" fillId="0" borderId="2" xfId="0" applyNumberFormat="1" applyFont="1" applyFill="1" applyBorder="1"/>
    <xf numFmtId="167" fontId="17" fillId="0" borderId="3" xfId="0" applyNumberFormat="1" applyFont="1" applyFill="1" applyBorder="1"/>
    <xf numFmtId="0" fontId="16" fillId="0" borderId="0" xfId="0" applyFont="1" applyBorder="1" applyAlignment="1">
      <alignment wrapText="1"/>
    </xf>
    <xf numFmtId="0" fontId="15" fillId="0" borderId="0" xfId="0" applyFont="1"/>
    <xf numFmtId="0" fontId="17" fillId="0" borderId="0" xfId="0" applyFont="1" applyAlignment="1">
      <alignment horizontal="left"/>
    </xf>
    <xf numFmtId="166" fontId="17" fillId="0" borderId="0" xfId="1" applyNumberFormat="1" applyFont="1" applyBorder="1"/>
    <xf numFmtId="166" fontId="17" fillId="0" borderId="0" xfId="1" applyNumberFormat="1" applyFont="1"/>
    <xf numFmtId="0" fontId="17" fillId="0" borderId="0" xfId="0" applyFont="1" applyBorder="1" applyAlignment="1">
      <alignment horizontal="left"/>
    </xf>
    <xf numFmtId="166" fontId="17" fillId="0" borderId="1" xfId="1" applyNumberFormat="1" applyFont="1" applyBorder="1"/>
    <xf numFmtId="0" fontId="16" fillId="0" borderId="1" xfId="0" applyFont="1" applyFill="1" applyBorder="1"/>
    <xf numFmtId="166" fontId="17" fillId="0" borderId="2" xfId="1" applyNumberFormat="1" applyFont="1" applyBorder="1"/>
    <xf numFmtId="166" fontId="16" fillId="0" borderId="2" xfId="1" applyNumberFormat="1" applyFont="1" applyFill="1" applyBorder="1"/>
    <xf numFmtId="43" fontId="17" fillId="0" borderId="0" xfId="0" applyNumberFormat="1" applyFont="1"/>
    <xf numFmtId="166" fontId="17" fillId="0" borderId="3" xfId="1" applyNumberFormat="1" applyFont="1" applyBorder="1"/>
    <xf numFmtId="166" fontId="16" fillId="0" borderId="3" xfId="1" applyNumberFormat="1" applyFont="1" applyFill="1" applyBorder="1"/>
    <xf numFmtId="9" fontId="17" fillId="0" borderId="0" xfId="2" applyFont="1"/>
    <xf numFmtId="0" fontId="19" fillId="0" borderId="0" xfId="0" applyFont="1" applyAlignment="1">
      <alignment wrapText="1"/>
    </xf>
    <xf numFmtId="43" fontId="9" fillId="0" borderId="0" xfId="1" applyFont="1"/>
    <xf numFmtId="43" fontId="2" fillId="0" borderId="0" xfId="1" applyFont="1"/>
    <xf numFmtId="43" fontId="2" fillId="0" borderId="1" xfId="1" applyFont="1" applyBorder="1"/>
    <xf numFmtId="43" fontId="2" fillId="0" borderId="2" xfId="1" applyFont="1" applyBorder="1"/>
    <xf numFmtId="43" fontId="2" fillId="0" borderId="3" xfId="1" applyFont="1" applyBorder="1"/>
    <xf numFmtId="0" fontId="2" fillId="0" borderId="0" xfId="0" applyFont="1" applyAlignment="1">
      <alignment horizontal="center" wrapText="1"/>
    </xf>
  </cellXfs>
  <cellStyles count="7">
    <cellStyle name="Comma" xfId="1" builtinId="3"/>
    <cellStyle name="Hyperlink" xfId="3" builtinId="8"/>
    <cellStyle name="Normal" xfId="0" builtinId="0"/>
    <cellStyle name="Normal 2" xfId="5" xr:uid="{C32FC49A-44A3-4D2A-90DA-0E789BBB349A}"/>
    <cellStyle name="Normal 3" xfId="4" xr:uid="{8FED41AA-D635-4B2A-BF0A-DA0C31FD808D}"/>
    <cellStyle name="Normal 4" xfId="6" xr:uid="{39BD91D0-0BD1-4720-8CE0-81FA1588EDA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Selected U.S. average energy prices (1970-2017)</a:t>
            </a:r>
          </a:p>
          <a:p>
            <a:pPr>
              <a:defRPr/>
            </a:pPr>
            <a:r>
              <a:rPr lang="en-US" b="0"/>
              <a:t>dollars</a:t>
            </a:r>
            <a:r>
              <a:rPr lang="en-US" b="0" baseline="0"/>
              <a:t> per million British thermal units (real $2017)</a:t>
            </a:r>
            <a:endParaRPr lang="en-US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777846938090603E-2"/>
          <c:y val="0.12789964242958898"/>
          <c:w val="0.70191800222173162"/>
          <c:h val="0.80630870553817457"/>
        </c:manualLayout>
      </c:layout>
      <c:lineChart>
        <c:grouping val="standard"/>
        <c:varyColors val="0"/>
        <c:ser>
          <c:idx val="77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'Energy prices'!$D$6:$AY$6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'Energy prices'!$D$165:$AY$165</c:f>
              <c:numCache>
                <c:formatCode>_(* #,##0.00_);_(* \(#,##0.00\);_(* "-"??_);_(@_)</c:formatCode>
                <c:ptCount val="48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'Dashboard C energy prices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B5F-4E0B-AD03-40356091B27F}"/>
            </c:ext>
          </c:extLst>
        </c:ser>
        <c:ser>
          <c:idx val="194"/>
          <c:order val="1"/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'Energy prices'!$D$6:$AY$6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'Energy prices'!$D$241:$AY$241</c:f>
              <c:numCache>
                <c:formatCode>_(* #,##0.00_);_(* \(#,##0.00\);_(* "-"??_);_(@_)</c:formatCode>
                <c:ptCount val="48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'Dashboard C energy prices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B5F-4E0B-AD03-40356091B27F}"/>
            </c:ext>
          </c:extLst>
        </c:ser>
        <c:ser>
          <c:idx val="37"/>
          <c:order val="2"/>
          <c:spPr>
            <a:ln w="2857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'Energy prices'!$D$6:$AY$6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'Energy prices'!$D$320:$AY$320</c:f>
              <c:numCache>
                <c:formatCode>_(* #,##0.00_);_(* \(#,##0.00\);_(* "-"??_);_(@_)</c:formatCode>
                <c:ptCount val="48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'Dashboard C energy prices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B5F-4E0B-AD03-40356091B27F}"/>
            </c:ext>
          </c:extLst>
        </c:ser>
        <c:ser>
          <c:idx val="156"/>
          <c:order val="3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'Energy prices'!$D$6:$AY$6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'Energy prices'!$D$205:$AY$205</c:f>
              <c:numCache>
                <c:formatCode>_(* #,##0.00_);_(* \(#,##0.00\);_(* "-"??_);_(@_)</c:formatCode>
                <c:ptCount val="48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'Dashboard C energy prices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0B5F-4E0B-AD03-40356091B27F}"/>
            </c:ext>
          </c:extLst>
        </c:ser>
        <c:ser>
          <c:idx val="35"/>
          <c:order val="4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'Energy prices'!$D$6:$AY$6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'Energy prices'!$D$84:$AY$84</c:f>
              <c:numCache>
                <c:formatCode>_(* #,##0.00_);_(* \(#,##0.00\);_(* "-"??_);_(@_)</c:formatCode>
                <c:ptCount val="48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'Dashboard C energy prices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0B5F-4E0B-AD03-40356091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773032"/>
        <c:axId val="617775328"/>
      </c:lineChart>
      <c:catAx>
        <c:axId val="617773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775328"/>
        <c:crosses val="autoZero"/>
        <c:auto val="1"/>
        <c:lblAlgn val="ctr"/>
        <c:lblOffset val="100"/>
        <c:tickLblSkip val="5"/>
        <c:noMultiLvlLbl val="0"/>
      </c:catAx>
      <c:valAx>
        <c:axId val="61777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773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80401031507220411"/>
          <c:y val="9.7780678632613138E-2"/>
          <c:w val="0.16155351217722363"/>
          <c:h val="0.861660789522201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0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Energy Burdens Across Demographics</a:t>
            </a:r>
          </a:p>
        </c:rich>
      </c:tx>
      <c:layout>
        <c:manualLayout>
          <c:xMode val="edge"/>
          <c:yMode val="edge"/>
          <c:x val="0.15326038815999912"/>
          <c:y val="3.0204962243797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659718899766794E-2"/>
          <c:y val="0.11520535970769001"/>
          <c:w val="0.554724836919815"/>
          <c:h val="0.376792943894635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A3-406C-8C4C-7ACD37DF05B7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A3-406C-8C4C-7ACD37DF05B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A3-406C-8C4C-7ACD37DF05B7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4A3-406C-8C4C-7ACD37DF05B7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4A3-406C-8C4C-7ACD37DF05B7}"/>
              </c:ext>
            </c:extLst>
          </c:dPt>
          <c:cat>
            <c:strRef>
              <c:f>'Energy Burdens'!$Z$9:$Z$15</c:f>
              <c:strCache>
                <c:ptCount val="7"/>
                <c:pt idx="0">
                  <c:v>Low-income</c:v>
                </c:pt>
                <c:pt idx="1">
                  <c:v>Non-low-income</c:v>
                </c:pt>
                <c:pt idx="2">
                  <c:v>Renters</c:v>
                </c:pt>
                <c:pt idx="3">
                  <c:v>Owners</c:v>
                </c:pt>
                <c:pt idx="4">
                  <c:v>White</c:v>
                </c:pt>
                <c:pt idx="5">
                  <c:v>African-American</c:v>
                </c:pt>
                <c:pt idx="6">
                  <c:v>Latino</c:v>
                </c:pt>
              </c:strCache>
            </c:strRef>
          </c:cat>
          <c:val>
            <c:numRef>
              <c:f>'Energy Burdens'!$AA$9:$AA$15</c:f>
              <c:numCache>
                <c:formatCode>0.0%</c:formatCode>
                <c:ptCount val="7"/>
                <c:pt idx="0">
                  <c:v>7.1999999999999995E-2</c:v>
                </c:pt>
                <c:pt idx="1">
                  <c:v>2.3E-2</c:v>
                </c:pt>
                <c:pt idx="2">
                  <c:v>0.04</c:v>
                </c:pt>
                <c:pt idx="3">
                  <c:v>3.3000000000000002E-2</c:v>
                </c:pt>
                <c:pt idx="4">
                  <c:v>3.3000000000000002E-2</c:v>
                </c:pt>
                <c:pt idx="5">
                  <c:v>5.3999999999999999E-2</c:v>
                </c:pt>
                <c:pt idx="6">
                  <c:v>4.1000000000000002E-2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A3-406C-8C4C-7ACD37DF0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94"/>
        <c:axId val="913287864"/>
        <c:axId val="913282616"/>
      </c:barChart>
      <c:lineChart>
        <c:grouping val="standard"/>
        <c:varyColors val="0"/>
        <c:ser>
          <c:idx val="1"/>
          <c:order val="1"/>
          <c:tx>
            <c:v>Median for All U.S. Households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'Energy Burdens'!$Z$9:$Z$15</c:f>
              <c:strCache>
                <c:ptCount val="7"/>
                <c:pt idx="0">
                  <c:v>Low-income</c:v>
                </c:pt>
                <c:pt idx="1">
                  <c:v>Non-low-income</c:v>
                </c:pt>
                <c:pt idx="2">
                  <c:v>Renters</c:v>
                </c:pt>
                <c:pt idx="3">
                  <c:v>Owners</c:v>
                </c:pt>
                <c:pt idx="4">
                  <c:v>White</c:v>
                </c:pt>
                <c:pt idx="5">
                  <c:v>African-American</c:v>
                </c:pt>
                <c:pt idx="6">
                  <c:v>Latino</c:v>
                </c:pt>
              </c:strCache>
            </c:strRef>
          </c:cat>
          <c:val>
            <c:numRef>
              <c:f>'Energy Burdens'!$AB$9:$AB$15</c:f>
              <c:numCache>
                <c:formatCode>0.0%</c:formatCode>
                <c:ptCount val="7"/>
                <c:pt idx="0">
                  <c:v>3.5000000000000003E-2</c:v>
                </c:pt>
                <c:pt idx="1">
                  <c:v>3.5000000000000003E-2</c:v>
                </c:pt>
                <c:pt idx="2">
                  <c:v>3.5000000000000003E-2</c:v>
                </c:pt>
                <c:pt idx="3">
                  <c:v>3.5000000000000003E-2</c:v>
                </c:pt>
                <c:pt idx="4">
                  <c:v>3.5000000000000003E-2</c:v>
                </c:pt>
                <c:pt idx="5">
                  <c:v>3.5000000000000003E-2</c:v>
                </c:pt>
                <c:pt idx="6">
                  <c:v>3.5000000000000003E-2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4A3-406C-8C4C-7ACD37DF0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287864"/>
        <c:axId val="913282616"/>
      </c:lineChart>
      <c:catAx>
        <c:axId val="913287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3282616"/>
        <c:crosses val="autoZero"/>
        <c:auto val="1"/>
        <c:lblAlgn val="ctr"/>
        <c:lblOffset val="100"/>
        <c:noMultiLvlLbl val="0"/>
      </c:catAx>
      <c:valAx>
        <c:axId val="913282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Median Energy Burden</a:t>
                </a:r>
              </a:p>
            </c:rich>
          </c:tx>
          <c:layout>
            <c:manualLayout>
              <c:xMode val="edge"/>
              <c:yMode val="edge"/>
              <c:x val="1.4738317335425683E-2"/>
              <c:y val="0.11287367740631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3287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62644931201251031"/>
          <c:y val="0.29155735876711303"/>
          <c:w val="0.34647721152119831"/>
          <c:h val="7.5251362810417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0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323</xdr:row>
      <xdr:rowOff>186749</xdr:rowOff>
    </xdr:from>
    <xdr:to>
      <xdr:col>9</xdr:col>
      <xdr:colOff>918883</xdr:colOff>
      <xdr:row>345</xdr:row>
      <xdr:rowOff>176892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0BC8AE-F583-4EB9-9330-A40CB30D4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348</xdr:row>
      <xdr:rowOff>33618</xdr:rowOff>
    </xdr:from>
    <xdr:to>
      <xdr:col>8</xdr:col>
      <xdr:colOff>728383</xdr:colOff>
      <xdr:row>353</xdr:row>
      <xdr:rowOff>22412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8BED1CE-284F-4DCF-8438-3BC9A6337A58}"/>
            </a:ext>
          </a:extLst>
        </xdr:cNvPr>
        <xdr:cNvSpPr txBox="1"/>
      </xdr:nvSpPr>
      <xdr:spPr>
        <a:xfrm>
          <a:off x="8871324" y="8929968"/>
          <a:ext cx="8741709" cy="9095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References:</a:t>
          </a:r>
        </a:p>
        <a:p>
          <a:r>
            <a:rPr lang="en-US" sz="1100"/>
            <a:t>EIA (2019), </a:t>
          </a:r>
          <a:r>
            <a:rPr lang="en-US" sz="1100" i="1"/>
            <a:t>State Energy</a:t>
          </a:r>
          <a:r>
            <a:rPr lang="en-US" sz="1100" i="1" baseline="0"/>
            <a:t> Data System [hyperlink </a:t>
          </a:r>
          <a:r>
            <a:rPr lang="en-US" i="1">
              <a:hlinkClick xmlns:r="http://schemas.openxmlformats.org/officeDocument/2006/relationships" r:id=""/>
            </a:rPr>
            <a:t>https://www.eia.gov/state/seds/seds-data-complete.php?sid=US#CompleteDataFile</a:t>
          </a:r>
          <a:r>
            <a:rPr lang="en-US" i="1"/>
            <a:t>]; </a:t>
          </a:r>
          <a:r>
            <a:rPr lang="en-US" i="0"/>
            <a:t>FRED</a:t>
          </a:r>
          <a:r>
            <a:rPr lang="en-US" i="0" baseline="0"/>
            <a:t> (2019), </a:t>
          </a:r>
          <a:r>
            <a:rPr lang="en-US" i="1" baseline="0"/>
            <a:t>GDP: Implicit Price Deflator [hyperlink </a:t>
          </a:r>
          <a:r>
            <a:rPr lang="en-US">
              <a:hlinkClick xmlns:r="http://schemas.openxmlformats.org/officeDocument/2006/relationships" r:id=""/>
            </a:rPr>
            <a:t>https://fred.stlouisfed.org/series/GDPDEF</a:t>
          </a:r>
          <a:r>
            <a:rPr lang="en-US"/>
            <a:t>]</a:t>
          </a:r>
          <a:endParaRPr lang="en-US" sz="11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610961</xdr:colOff>
      <xdr:row>17</xdr:row>
      <xdr:rowOff>2721</xdr:rowOff>
    </xdr:from>
    <xdr:to>
      <xdr:col>29</xdr:col>
      <xdr:colOff>302986</xdr:colOff>
      <xdr:row>32</xdr:row>
      <xdr:rowOff>88447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2D625A-347A-4D9E-B521-012F38D35F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601890</xdr:colOff>
      <xdr:row>34</xdr:row>
      <xdr:rowOff>54428</xdr:rowOff>
    </xdr:from>
    <xdr:to>
      <xdr:col>29</xdr:col>
      <xdr:colOff>87069</xdr:colOff>
      <xdr:row>50</xdr:row>
      <xdr:rowOff>95250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445BF3CA-B0B8-46B3-8A6E-A434FA172248}"/>
            </a:ext>
          </a:extLst>
        </xdr:cNvPr>
        <xdr:cNvGrpSpPr/>
      </xdr:nvGrpSpPr>
      <xdr:grpSpPr>
        <a:xfrm>
          <a:off x="21423540" y="7388678"/>
          <a:ext cx="5019204" cy="3088822"/>
          <a:chOff x="6068786" y="8885464"/>
          <a:chExt cx="5029636" cy="4041322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D60B1241-47B8-4F0A-A87E-7AC9CAF803D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b="-51345"/>
          <a:stretch/>
        </xdr:blipFill>
        <xdr:spPr>
          <a:xfrm>
            <a:off x="6068786" y="8885464"/>
            <a:ext cx="5029636" cy="4041322"/>
          </a:xfrm>
          <a:prstGeom prst="rect">
            <a:avLst/>
          </a:prstGeom>
          <a:ln w="63500">
            <a:solidFill>
              <a:srgbClr val="7030A0"/>
            </a:solidFill>
          </a:ln>
        </xdr:spPr>
      </xdr:pic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E3775454-C317-4413-AA37-A5C172EA8168}"/>
              </a:ext>
            </a:extLst>
          </xdr:cNvPr>
          <xdr:cNvSpPr txBox="1"/>
        </xdr:nvSpPr>
        <xdr:spPr>
          <a:xfrm>
            <a:off x="6408964" y="11756571"/>
            <a:ext cx="4381500" cy="925286"/>
          </a:xfrm>
          <a:prstGeom prst="rect">
            <a:avLst/>
          </a:prstGeom>
          <a:solidFill>
            <a:schemeClr val="lt1"/>
          </a:solidFill>
          <a:ln w="63500" cmpd="sng">
            <a:solidFill>
              <a:srgbClr val="7030A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i="1"/>
              <a:t>Source: National Renewable Energy Laboratory's</a:t>
            </a:r>
            <a:r>
              <a:rPr lang="en-US" sz="1100" i="1" baseline="0"/>
              <a:t> Solar for All Tool; check Customer Cost Burden ==&gt; Energy Burden; uncheck all else</a:t>
            </a:r>
          </a:p>
          <a:p>
            <a:r>
              <a:rPr lang="en-US">
                <a:hlinkClick xmlns:r="http://schemas.openxmlformats.org/officeDocument/2006/relationships" r:id=""/>
              </a:rPr>
              <a:t>https://maps.nrel.gov/solar-for-all</a:t>
            </a:r>
            <a:endParaRPr lang="en-US" sz="1100" i="1"/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0.03278</cdr:x>
      <cdr:y>0.68743</cdr:y>
    </cdr:from>
    <cdr:to>
      <cdr:x>0.97442</cdr:x>
      <cdr:y>0.96303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F4D204E-C0FF-428B-9EA2-D5F41A85254C}"/>
            </a:ext>
          </a:extLst>
        </cdr:cNvPr>
        <cdr:cNvSpPr txBox="1"/>
      </cdr:nvSpPr>
      <cdr:spPr>
        <a:xfrm xmlns:a="http://schemas.openxmlformats.org/drawingml/2006/main">
          <a:off x="191861" y="2783115"/>
          <a:ext cx="5510892" cy="1115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Source: 2016 ACEEE</a:t>
          </a:r>
          <a:r>
            <a:rPr lang="en-US" sz="1100" i="1" baseline="0"/>
            <a:t> &amp; Energy Efficiency for All </a:t>
          </a:r>
          <a:r>
            <a:rPr lang="en-US" sz="1100" i="1"/>
            <a:t>Report "</a:t>
          </a:r>
          <a:r>
            <a:rPr lang="en-US"/>
            <a:t>Lifting the High Energy Burden in America’s Largest Cities"</a:t>
          </a:r>
          <a:r>
            <a:rPr lang="en-US" sz="1100" i="1"/>
            <a:t>, p.</a:t>
          </a:r>
          <a:r>
            <a:rPr lang="en-US" sz="1100" i="1" baseline="0"/>
            <a:t> 4, Table ES1.</a:t>
          </a:r>
          <a:r>
            <a:rPr lang="en-US" sz="1100" i="1"/>
            <a:t> </a:t>
          </a:r>
        </a:p>
        <a:p xmlns:a="http://schemas.openxmlformats.org/drawingml/2006/main">
          <a:r>
            <a:rPr lang="en-US">
              <a:hlinkClick xmlns:r="http://schemas.openxmlformats.org/officeDocument/2006/relationships" r:id=""/>
            </a:rPr>
            <a:t>https://assets.ctfassets.net/ntcn17ss1ow9/1UEmqh5l59cFaHMqVwHqMy/1ee1833cbf370839dbbdf6989ef8b8b4/Lifting_the_High_Energy_Burden_0.pdf</a:t>
          </a:r>
          <a:endParaRPr lang="en-US" sz="1100" i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106</xdr:row>
      <xdr:rowOff>0</xdr:rowOff>
    </xdr:from>
    <xdr:to>
      <xdr:col>3</xdr:col>
      <xdr:colOff>0</xdr:colOff>
      <xdr:row>111</xdr:row>
      <xdr:rowOff>33049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F139E8F5-AFCC-45A6-8BC6-E8DCA809A6A9}"/>
            </a:ext>
          </a:extLst>
        </xdr:cNvPr>
        <xdr:cNvSpPr txBox="1"/>
      </xdr:nvSpPr>
      <xdr:spPr>
        <a:xfrm>
          <a:off x="585107" y="20560393"/>
          <a:ext cx="4766329" cy="98554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i="1"/>
            <a:t>Sources: </a:t>
          </a:r>
          <a:r>
            <a:rPr lang="en-US" sz="1100">
              <a:effectLst/>
              <a:latin typeface="+mn-lt"/>
              <a:ea typeface="+mn-ea"/>
              <a:cs typeface="+mn-cs"/>
            </a:rPr>
            <a:t>https://www.eia.gov/totalenergy/data/annual/index.php</a:t>
          </a:r>
          <a:endParaRPr lang="en-US">
            <a:effectLst/>
          </a:endParaRPr>
        </a:p>
        <a:p>
          <a:r>
            <a:rPr lang="en-US" sz="1100" i="1">
              <a:effectLst/>
              <a:latin typeface="+mn-lt"/>
              <a:ea typeface="+mn-ea"/>
              <a:cs typeface="+mn-cs"/>
            </a:rPr>
            <a:t>See Energy</a:t>
          </a:r>
          <a:r>
            <a:rPr lang="en-US" sz="1100" i="1" baseline="0">
              <a:effectLst/>
              <a:latin typeface="+mn-lt"/>
              <a:ea typeface="+mn-ea"/>
              <a:cs typeface="+mn-cs"/>
            </a:rPr>
            <a:t> Overview, Energy consumption, expenditures, and emissions indicators estimates</a:t>
          </a:r>
          <a:endParaRPr lang="en-US">
            <a:effectLst/>
          </a:endParaRPr>
        </a:p>
        <a:p>
          <a:endParaRPr lang="en-US" sz="1100" i="1"/>
        </a:p>
        <a:p>
          <a:r>
            <a:rPr lang="en-US" sz="1100" i="1"/>
            <a:t>Taken</a:t>
          </a:r>
          <a:r>
            <a:rPr lang="en-US" sz="1100" i="1" baseline="0"/>
            <a:t> directly from source for both total and per capita.</a:t>
          </a:r>
          <a:endParaRPr lang="en-US" sz="1100" i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eeeorg.sharepoint.com/P:/Projects/State%20Scorecard/2018/Utilities/Utility%20Spreadsheet/2018%20Utilities%20Data_LiveVersion_1809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jects\State%20Scorecard\2018\Utilities\Utility%20Spreadsheet\2018%20Utilities%20Data_LiveVersion_18092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eeeorg.sharepoint.com/C:/Projects/State%20Scorecard/2013/2.%20Utilities/Data%20Inputs%20-%20Utilities%202013%209.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State%20Scorecard\2013\2.%20Utilities\Data%20Inputs%20-%20Utilities%202013%209.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DC01\Alliance\Strategic%20Initiatives\EE%20Market%20Report\Data\2019-07-24%20EE%20Market%20Report%20Metric%20Data%20break%20links_ms%2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tegic%20Initiatives/EE%20Market%20Report/Data/EE%20Market%20Report%20Metric%20Data%2010-15%20from%20Lowell_1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Data"/>
      <sheetName val="BudgSpendComp"/>
      <sheetName val="BUDGETS &amp; SPENDING"/>
      <sheetName val="SAVINGS"/>
      <sheetName val="Unreg Fuels Totals"/>
      <sheetName val="EERS"/>
      <sheetName val="Decoupling"/>
      <sheetName val="Sheet2"/>
      <sheetName val="SALES REV CUST "/>
      <sheetName val="Opt Out"/>
      <sheetName val="Overall Utility Scores"/>
      <sheetName val="Sheet1"/>
      <sheetName val="SaveCharts"/>
      <sheetName val="EERSChart"/>
      <sheetName val="SpendCharts"/>
      <sheetName val="2018 SaveCharts"/>
      <sheetName val="AppendixData"/>
      <sheetName val="Low-Income"/>
      <sheetName val="LI Cal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2018 State</v>
          </cell>
          <cell r="C1" t="str">
            <v>Approx. annual electric savings target 
(2016-2020)</v>
          </cell>
          <cell r="D1" t="str">
            <v>Cost cap</v>
          </cell>
          <cell r="E1" t="str">
            <v>Natural gas</v>
          </cell>
          <cell r="F1" t="str">
            <v>2018 
EERS
Score
(3 pts.)</v>
          </cell>
          <cell r="V1" t="str">
            <v>2016 State</v>
          </cell>
          <cell r="W1" t="str">
            <v>Approx. annual electric savings target 
(2015-2020)</v>
          </cell>
          <cell r="X1" t="str">
            <v>Approx. % electric retail sales covered by EERS</v>
          </cell>
          <cell r="Y1" t="str">
            <v>Cost cap</v>
          </cell>
          <cell r="Z1" t="str">
            <v>Natural gas</v>
          </cell>
          <cell r="AA1" t="str">
            <v>2016 
EERS
Score
(3 pts.)</v>
          </cell>
        </row>
        <row r="2">
          <cell r="B2" t="str">
            <v>Massachusetts</v>
          </cell>
          <cell r="C2">
            <v>2.9000000000000001E-2</v>
          </cell>
          <cell r="D2"/>
          <cell r="E2" t="str">
            <v>•</v>
          </cell>
          <cell r="F2">
            <v>3</v>
          </cell>
          <cell r="V2" t="str">
            <v>Massachusetts</v>
          </cell>
          <cell r="W2">
            <v>2.9000000000000001E-2</v>
          </cell>
          <cell r="X2">
            <v>0.86243767078815992</v>
          </cell>
          <cell r="Y2"/>
          <cell r="Z2" t="str">
            <v>•</v>
          </cell>
          <cell r="AA2">
            <v>3</v>
          </cell>
        </row>
        <row r="3">
          <cell r="B3" t="str">
            <v>Rhode Island</v>
          </cell>
          <cell r="C3">
            <v>2.5999999999999999E-2</v>
          </cell>
          <cell r="D3"/>
          <cell r="E3" t="str">
            <v>•</v>
          </cell>
          <cell r="F3">
            <v>3</v>
          </cell>
          <cell r="V3" t="str">
            <v>Rhode Island</v>
          </cell>
          <cell r="W3">
            <v>2.5999999999999999E-2</v>
          </cell>
          <cell r="X3">
            <v>0.99459696646178741</v>
          </cell>
          <cell r="Y3"/>
          <cell r="Z3" t="str">
            <v>•</v>
          </cell>
          <cell r="AA3">
            <v>3</v>
          </cell>
        </row>
        <row r="4">
          <cell r="B4" t="str">
            <v>Arizona</v>
          </cell>
          <cell r="C4">
            <v>2.5000000000000001E-2</v>
          </cell>
          <cell r="D4"/>
          <cell r="E4" t="str">
            <v>•</v>
          </cell>
          <cell r="F4">
            <v>3</v>
          </cell>
          <cell r="V4" t="str">
            <v>Arizona</v>
          </cell>
          <cell r="W4">
            <v>2.5000000000000001E-2</v>
          </cell>
          <cell r="X4">
            <v>0.56256896549182234</v>
          </cell>
          <cell r="Y4"/>
          <cell r="Z4" t="str">
            <v>•</v>
          </cell>
          <cell r="AA4">
            <v>3</v>
          </cell>
        </row>
        <row r="5">
          <cell r="B5" t="str">
            <v>Maine</v>
          </cell>
          <cell r="C5">
            <v>2.4E-2</v>
          </cell>
          <cell r="D5"/>
          <cell r="E5" t="str">
            <v>•</v>
          </cell>
          <cell r="F5">
            <v>2.5</v>
          </cell>
          <cell r="V5" t="str">
            <v>Maine</v>
          </cell>
          <cell r="W5">
            <v>2.4E-2</v>
          </cell>
          <cell r="X5">
            <v>1</v>
          </cell>
          <cell r="Y5"/>
          <cell r="Z5" t="str">
            <v>•</v>
          </cell>
          <cell r="AA5">
            <v>3</v>
          </cell>
        </row>
        <row r="6">
          <cell r="B6" t="str">
            <v>Vermont</v>
          </cell>
          <cell r="C6">
            <v>2.1000000000000001E-2</v>
          </cell>
          <cell r="D6"/>
          <cell r="E6" t="str">
            <v>•</v>
          </cell>
          <cell r="F6">
            <v>2.5</v>
          </cell>
          <cell r="V6" t="str">
            <v>Vermont</v>
          </cell>
          <cell r="W6">
            <v>2.1000000000000001E-2</v>
          </cell>
          <cell r="X6">
            <v>1</v>
          </cell>
          <cell r="Y6"/>
          <cell r="Z6" t="str">
            <v>•</v>
          </cell>
          <cell r="AA6">
            <v>3</v>
          </cell>
        </row>
        <row r="7">
          <cell r="B7" t="str">
            <v>New York</v>
          </cell>
          <cell r="C7">
            <v>0.02</v>
          </cell>
          <cell r="D7"/>
          <cell r="E7" t="str">
            <v>•</v>
          </cell>
          <cell r="F7">
            <v>2.5</v>
          </cell>
          <cell r="V7" t="str">
            <v>Maryland</v>
          </cell>
          <cell r="W7">
            <v>0.02</v>
          </cell>
          <cell r="X7">
            <v>1</v>
          </cell>
          <cell r="Y7"/>
          <cell r="Z7"/>
          <cell r="AA7">
            <v>2.5</v>
          </cell>
        </row>
        <row r="8">
          <cell r="B8" t="str">
            <v>Maryland</v>
          </cell>
          <cell r="C8">
            <v>0.02</v>
          </cell>
          <cell r="D8"/>
          <cell r="E8"/>
          <cell r="F8">
            <v>2</v>
          </cell>
          <cell r="V8" t="str">
            <v>Connecticut</v>
          </cell>
          <cell r="W8">
            <v>1.4999999999999999E-2</v>
          </cell>
          <cell r="X8">
            <v>0.93248453818354549</v>
          </cell>
          <cell r="Y8"/>
          <cell r="Z8" t="str">
            <v>•</v>
          </cell>
          <cell r="AA8">
            <v>2</v>
          </cell>
        </row>
        <row r="9">
          <cell r="B9" t="str">
            <v>Illinois</v>
          </cell>
          <cell r="C9">
            <v>1.7000000000000001E-2</v>
          </cell>
          <cell r="D9" t="str">
            <v>•</v>
          </cell>
          <cell r="E9" t="str">
            <v>•</v>
          </cell>
          <cell r="F9">
            <v>2</v>
          </cell>
          <cell r="V9" t="str">
            <v>Minnesota</v>
          </cell>
          <cell r="W9">
            <v>1.4999999999999999E-2</v>
          </cell>
          <cell r="X9">
            <v>0.86</v>
          </cell>
          <cell r="Y9"/>
          <cell r="Z9" t="str">
            <v>•</v>
          </cell>
          <cell r="AA9">
            <v>2</v>
          </cell>
        </row>
        <row r="10">
          <cell r="B10" t="str">
            <v>Connecticut</v>
          </cell>
          <cell r="C10">
            <v>1.4999999999999999E-2</v>
          </cell>
          <cell r="D10"/>
          <cell r="E10" t="str">
            <v>•</v>
          </cell>
          <cell r="F10">
            <v>2</v>
          </cell>
          <cell r="V10" t="str">
            <v>Washington</v>
          </cell>
          <cell r="W10">
            <v>1.4999999999999999E-2</v>
          </cell>
          <cell r="X10">
            <v>0.78949825889899949</v>
          </cell>
          <cell r="Y10"/>
          <cell r="Z10"/>
          <cell r="AA10">
            <v>1.5</v>
          </cell>
        </row>
        <row r="11">
          <cell r="B11" t="str">
            <v>Minnesota</v>
          </cell>
          <cell r="C11">
            <v>1.4999999999999999E-2</v>
          </cell>
          <cell r="D11"/>
          <cell r="E11" t="str">
            <v>•</v>
          </cell>
          <cell r="F11">
            <v>2</v>
          </cell>
          <cell r="V11" t="str">
            <v>Hawaii</v>
          </cell>
          <cell r="W11">
            <v>1.4E-2</v>
          </cell>
          <cell r="X11">
            <v>1.0000102393693513</v>
          </cell>
          <cell r="Y11"/>
          <cell r="Z11"/>
          <cell r="AA11">
            <v>1.5</v>
          </cell>
        </row>
        <row r="12">
          <cell r="B12" t="str">
            <v>New Jersey</v>
          </cell>
          <cell r="C12">
            <v>1.4999999999999999E-2</v>
          </cell>
          <cell r="D12"/>
          <cell r="E12" t="str">
            <v>•</v>
          </cell>
          <cell r="F12">
            <v>2</v>
          </cell>
          <cell r="V12" t="str">
            <v>Colorado</v>
          </cell>
          <cell r="W12">
            <v>1.2999999999999999E-2</v>
          </cell>
          <cell r="X12">
            <v>0.56922077069005272</v>
          </cell>
          <cell r="Y12"/>
          <cell r="Z12" t="str">
            <v>•</v>
          </cell>
          <cell r="AA12">
            <v>1.5</v>
          </cell>
        </row>
        <row r="13">
          <cell r="B13" t="str">
            <v>Washington</v>
          </cell>
          <cell r="C13">
            <v>1.4999999999999999E-2</v>
          </cell>
          <cell r="D13"/>
          <cell r="E13"/>
          <cell r="F13">
            <v>1.5</v>
          </cell>
          <cell r="V13" t="str">
            <v>Oregon</v>
          </cell>
          <cell r="W13">
            <v>1.2999999999999999E-2</v>
          </cell>
          <cell r="X13">
            <v>0.68849940060046044</v>
          </cell>
          <cell r="Y13"/>
          <cell r="Z13" t="str">
            <v>•</v>
          </cell>
          <cell r="AA13">
            <v>1.5</v>
          </cell>
        </row>
        <row r="14">
          <cell r="B14" t="str">
            <v>Colorado</v>
          </cell>
          <cell r="C14">
            <v>1.6E-2</v>
          </cell>
          <cell r="D14"/>
          <cell r="E14" t="str">
            <v>•</v>
          </cell>
          <cell r="F14">
            <v>2</v>
          </cell>
          <cell r="V14" t="str">
            <v>California</v>
          </cell>
          <cell r="W14">
            <v>1.2E-2</v>
          </cell>
          <cell r="X14">
            <v>0.7819868580189191</v>
          </cell>
          <cell r="Y14"/>
          <cell r="Z14" t="str">
            <v>•</v>
          </cell>
          <cell r="AA14">
            <v>1.5</v>
          </cell>
        </row>
        <row r="15">
          <cell r="B15" t="str">
            <v>Oregon</v>
          </cell>
          <cell r="C15">
            <v>1.2999999999999999E-2</v>
          </cell>
          <cell r="D15"/>
          <cell r="E15" t="str">
            <v>•</v>
          </cell>
          <cell r="F15">
            <v>1.5</v>
          </cell>
          <cell r="V15" t="str">
            <v>Iowa</v>
          </cell>
          <cell r="W15">
            <v>1.2E-2</v>
          </cell>
          <cell r="X15">
            <v>0.74338330263693619</v>
          </cell>
          <cell r="Y15"/>
          <cell r="Z15" t="str">
            <v>•</v>
          </cell>
          <cell r="AA15">
            <v>1.5</v>
          </cell>
        </row>
        <row r="16">
          <cell r="B16" t="str">
            <v>California</v>
          </cell>
          <cell r="C16">
            <v>0.01</v>
          </cell>
          <cell r="D16"/>
          <cell r="E16" t="str">
            <v>•</v>
          </cell>
          <cell r="F16">
            <v>1.5</v>
          </cell>
          <cell r="V16" t="str">
            <v>Michigan</v>
          </cell>
          <cell r="W16">
            <v>0.01</v>
          </cell>
          <cell r="X16">
            <v>1</v>
          </cell>
          <cell r="Y16" t="str">
            <v>•</v>
          </cell>
          <cell r="Z16" t="str">
            <v>•</v>
          </cell>
          <cell r="AA16">
            <v>1.5</v>
          </cell>
        </row>
        <row r="17">
          <cell r="B17" t="str">
            <v>Michigan</v>
          </cell>
          <cell r="C17">
            <v>0.01</v>
          </cell>
          <cell r="D17"/>
          <cell r="E17" t="str">
            <v>•</v>
          </cell>
          <cell r="F17">
            <v>1.5</v>
          </cell>
          <cell r="V17" t="str">
            <v>New Hampshire</v>
          </cell>
          <cell r="W17">
            <v>0.01</v>
          </cell>
          <cell r="X17">
            <v>1</v>
          </cell>
          <cell r="Y17"/>
          <cell r="Z17" t="str">
            <v>•</v>
          </cell>
          <cell r="AA17">
            <v>1.5</v>
          </cell>
        </row>
        <row r="18">
          <cell r="B18" t="str">
            <v>New Hampshire</v>
          </cell>
          <cell r="C18">
            <v>0.01</v>
          </cell>
          <cell r="D18"/>
          <cell r="E18" t="str">
            <v>•</v>
          </cell>
          <cell r="F18">
            <v>1.5</v>
          </cell>
          <cell r="V18" t="str">
            <v>Arkansas</v>
          </cell>
          <cell r="W18">
            <v>8.9999999999999993E-3</v>
          </cell>
          <cell r="X18">
            <v>0.52629487823431342</v>
          </cell>
          <cell r="Y18"/>
          <cell r="Z18" t="str">
            <v>•</v>
          </cell>
          <cell r="AA18">
            <v>1</v>
          </cell>
        </row>
        <row r="19">
          <cell r="B19" t="str">
            <v>Hawaii</v>
          </cell>
          <cell r="C19">
            <v>1.4E-2</v>
          </cell>
          <cell r="D19"/>
          <cell r="E19"/>
          <cell r="F19">
            <v>1</v>
          </cell>
          <cell r="V19" t="str">
            <v>Wisconsin</v>
          </cell>
          <cell r="W19">
            <v>8.0000000000000002E-3</v>
          </cell>
          <cell r="X19">
            <v>1</v>
          </cell>
          <cell r="Y19" t="str">
            <v>•</v>
          </cell>
          <cell r="Z19" t="str">
            <v>•</v>
          </cell>
          <cell r="AA19">
            <v>1</v>
          </cell>
        </row>
        <row r="20">
          <cell r="B20" t="str">
            <v>Nevada</v>
          </cell>
          <cell r="C20">
            <v>1.0999999999999999E-2</v>
          </cell>
          <cell r="D20"/>
          <cell r="E20"/>
          <cell r="F20">
            <v>1</v>
          </cell>
          <cell r="V20" t="str">
            <v>New York</v>
          </cell>
          <cell r="W20">
            <v>7.0000000000000001E-3</v>
          </cell>
          <cell r="X20">
            <v>1</v>
          </cell>
          <cell r="Y20"/>
          <cell r="Z20" t="str">
            <v>•</v>
          </cell>
          <cell r="AA20">
            <v>1</v>
          </cell>
        </row>
        <row r="21">
          <cell r="B21" t="str">
            <v>Ohio</v>
          </cell>
          <cell r="C21">
            <v>0.01</v>
          </cell>
          <cell r="D21"/>
          <cell r="E21"/>
          <cell r="F21">
            <v>1</v>
          </cell>
          <cell r="V21" t="str">
            <v>Illinois</v>
          </cell>
          <cell r="W21">
            <v>6.4999999999999997E-3</v>
          </cell>
          <cell r="X21">
            <v>0.89452757648857872</v>
          </cell>
          <cell r="Y21" t="str">
            <v>•</v>
          </cell>
          <cell r="Z21" t="str">
            <v>•</v>
          </cell>
          <cell r="AA21">
            <v>1</v>
          </cell>
        </row>
        <row r="22">
          <cell r="B22" t="str">
            <v>Arkansas</v>
          </cell>
          <cell r="C22">
            <v>1.2E-2</v>
          </cell>
          <cell r="D22"/>
          <cell r="E22" t="str">
            <v>•</v>
          </cell>
          <cell r="F22">
            <v>1.5</v>
          </cell>
          <cell r="V22" t="str">
            <v>Pennsylvania</v>
          </cell>
          <cell r="W22">
            <v>8.0000000000000002E-3</v>
          </cell>
          <cell r="X22">
            <v>0.96597165277777775</v>
          </cell>
          <cell r="Y22" t="str">
            <v>•</v>
          </cell>
          <cell r="Z22"/>
          <cell r="AA22">
            <v>0.5</v>
          </cell>
        </row>
        <row r="23">
          <cell r="B23" t="str">
            <v>Wisconsin</v>
          </cell>
          <cell r="C23">
            <v>8.0000000000000002E-3</v>
          </cell>
          <cell r="D23" t="str">
            <v>•</v>
          </cell>
          <cell r="E23" t="str">
            <v>•</v>
          </cell>
          <cell r="F23">
            <v>1</v>
          </cell>
          <cell r="V23" t="str">
            <v>New Mexico</v>
          </cell>
          <cell r="W23">
            <v>6.0000000000000001E-3</v>
          </cell>
          <cell r="X23">
            <v>0.67680100738573201</v>
          </cell>
          <cell r="Y23"/>
          <cell r="Z23"/>
          <cell r="AA23">
            <v>0.5</v>
          </cell>
        </row>
        <row r="24">
          <cell r="B24" t="str">
            <v>Iowa</v>
          </cell>
          <cell r="C24">
            <v>6.0000000000000001E-3</v>
          </cell>
          <cell r="D24"/>
          <cell r="E24" t="str">
            <v>•</v>
          </cell>
          <cell r="F24">
            <v>1</v>
          </cell>
          <cell r="V24" t="str">
            <v>Ohio</v>
          </cell>
          <cell r="W24">
            <v>6.0000000000000001E-3</v>
          </cell>
          <cell r="X24">
            <v>0.89</v>
          </cell>
          <cell r="Y24"/>
          <cell r="Z24"/>
          <cell r="AA24">
            <v>0.5</v>
          </cell>
        </row>
        <row r="25">
          <cell r="B25" t="str">
            <v>Pennsylvania</v>
          </cell>
          <cell r="C25">
            <v>8.0000000000000002E-3</v>
          </cell>
          <cell r="D25" t="str">
            <v>•</v>
          </cell>
          <cell r="E25"/>
          <cell r="F25">
            <v>0.5</v>
          </cell>
          <cell r="V25" t="str">
            <v>Nevada</v>
          </cell>
          <cell r="W25">
            <v>4.0000000000000001E-3</v>
          </cell>
          <cell r="X25">
            <v>0.62083715841918208</v>
          </cell>
          <cell r="Y25"/>
          <cell r="Z25"/>
          <cell r="AA25">
            <v>0</v>
          </cell>
        </row>
        <row r="26">
          <cell r="B26" t="str">
            <v>New Mexico</v>
          </cell>
          <cell r="C26">
            <v>6.0000000000000001E-3</v>
          </cell>
          <cell r="D26"/>
          <cell r="E26"/>
          <cell r="F26">
            <v>0.5</v>
          </cell>
          <cell r="V26" t="str">
            <v>North Carolina</v>
          </cell>
          <cell r="W26">
            <v>4.0000000000000001E-3</v>
          </cell>
          <cell r="X26">
            <v>0.99222445263656289</v>
          </cell>
          <cell r="Y26"/>
          <cell r="Z26"/>
          <cell r="AA26">
            <v>0</v>
          </cell>
        </row>
        <row r="27">
          <cell r="B27" t="str">
            <v>North Carolina</v>
          </cell>
          <cell r="C27">
            <v>4.0000000000000001E-3</v>
          </cell>
          <cell r="D27"/>
          <cell r="E27"/>
          <cell r="F27">
            <v>0</v>
          </cell>
          <cell r="V27" t="str">
            <v>Texas</v>
          </cell>
          <cell r="W27">
            <v>1E-3</v>
          </cell>
          <cell r="X27">
            <v>0.70409054470173649</v>
          </cell>
          <cell r="Y27" t="str">
            <v>•</v>
          </cell>
          <cell r="Z27"/>
          <cell r="AA27">
            <v>0</v>
          </cell>
        </row>
        <row r="28">
          <cell r="B28" t="str">
            <v>Texas</v>
          </cell>
          <cell r="C28">
            <v>2E-3</v>
          </cell>
          <cell r="D28" t="str">
            <v>•</v>
          </cell>
          <cell r="E28"/>
          <cell r="F28">
            <v>0</v>
          </cell>
          <cell r="V28" t="str">
            <v>Alabama</v>
          </cell>
          <cell r="AA28">
            <v>0</v>
          </cell>
        </row>
        <row r="29">
          <cell r="B29" t="str">
            <v>Alabama</v>
          </cell>
          <cell r="F29">
            <v>0</v>
          </cell>
          <cell r="V29" t="str">
            <v>Alaska</v>
          </cell>
          <cell r="AA29">
            <v>0</v>
          </cell>
        </row>
        <row r="30">
          <cell r="B30" t="str">
            <v>Alaska</v>
          </cell>
          <cell r="F30">
            <v>0</v>
          </cell>
          <cell r="V30" t="str">
            <v>Delaware</v>
          </cell>
          <cell r="AA30">
            <v>0</v>
          </cell>
        </row>
        <row r="31">
          <cell r="B31" t="str">
            <v>Delaware</v>
          </cell>
          <cell r="F31">
            <v>0</v>
          </cell>
          <cell r="V31" t="str">
            <v>District of Columbia</v>
          </cell>
          <cell r="AA31">
            <v>0</v>
          </cell>
        </row>
        <row r="32">
          <cell r="B32" t="str">
            <v>District of Columbia</v>
          </cell>
          <cell r="F32">
            <v>0</v>
          </cell>
          <cell r="V32" t="str">
            <v>Florida</v>
          </cell>
          <cell r="AA32">
            <v>0</v>
          </cell>
        </row>
        <row r="33">
          <cell r="B33" t="str">
            <v>Florida</v>
          </cell>
          <cell r="F33">
            <v>0</v>
          </cell>
          <cell r="V33" t="str">
            <v>Georgia</v>
          </cell>
          <cell r="AA33">
            <v>0</v>
          </cell>
        </row>
        <row r="34">
          <cell r="B34" t="str">
            <v>Georgia</v>
          </cell>
          <cell r="F34">
            <v>0</v>
          </cell>
          <cell r="V34" t="str">
            <v>Guam</v>
          </cell>
          <cell r="AA34">
            <v>0</v>
          </cell>
        </row>
        <row r="35">
          <cell r="B35" t="str">
            <v>Guam</v>
          </cell>
          <cell r="F35">
            <v>0</v>
          </cell>
          <cell r="V35" t="str">
            <v>Idaho</v>
          </cell>
          <cell r="AA35">
            <v>0</v>
          </cell>
        </row>
        <row r="36">
          <cell r="B36" t="str">
            <v>Idaho</v>
          </cell>
          <cell r="F36">
            <v>0</v>
          </cell>
          <cell r="V36" t="str">
            <v>Indiana</v>
          </cell>
          <cell r="AA36">
            <v>0</v>
          </cell>
        </row>
        <row r="37">
          <cell r="B37" t="str">
            <v>Indiana</v>
          </cell>
          <cell r="F37">
            <v>0</v>
          </cell>
          <cell r="V37" t="str">
            <v>Kansas</v>
          </cell>
          <cell r="AA37">
            <v>0</v>
          </cell>
        </row>
        <row r="38">
          <cell r="B38" t="str">
            <v>Kansas</v>
          </cell>
          <cell r="F38">
            <v>0</v>
          </cell>
          <cell r="V38" t="str">
            <v>Kentucky</v>
          </cell>
          <cell r="AA38">
            <v>0</v>
          </cell>
        </row>
        <row r="39">
          <cell r="B39" t="str">
            <v>Kentucky</v>
          </cell>
          <cell r="F39">
            <v>0</v>
          </cell>
          <cell r="V39" t="str">
            <v>Louisiana</v>
          </cell>
          <cell r="AA39">
            <v>0</v>
          </cell>
        </row>
        <row r="40">
          <cell r="B40" t="str">
            <v>Louisiana</v>
          </cell>
          <cell r="F40">
            <v>0</v>
          </cell>
          <cell r="V40" t="str">
            <v>Mississippi</v>
          </cell>
          <cell r="AA40">
            <v>0</v>
          </cell>
        </row>
        <row r="41">
          <cell r="B41" t="str">
            <v>Mississippi</v>
          </cell>
          <cell r="F41">
            <v>0</v>
          </cell>
          <cell r="V41" t="str">
            <v>Missouri</v>
          </cell>
          <cell r="AA41">
            <v>0</v>
          </cell>
        </row>
        <row r="42">
          <cell r="B42" t="str">
            <v>Missouri</v>
          </cell>
          <cell r="F42">
            <v>0</v>
          </cell>
          <cell r="V42" t="str">
            <v>Montana</v>
          </cell>
          <cell r="AA42">
            <v>0</v>
          </cell>
        </row>
        <row r="43">
          <cell r="B43" t="str">
            <v>Montana</v>
          </cell>
          <cell r="F43">
            <v>0</v>
          </cell>
          <cell r="V43" t="str">
            <v>Nebraska</v>
          </cell>
          <cell r="AA43">
            <v>0</v>
          </cell>
        </row>
        <row r="44">
          <cell r="B44" t="str">
            <v>Nebraska</v>
          </cell>
          <cell r="F44">
            <v>0</v>
          </cell>
          <cell r="V44" t="str">
            <v>New Jersey</v>
          </cell>
          <cell r="AA44">
            <v>0</v>
          </cell>
        </row>
        <row r="45">
          <cell r="B45" t="str">
            <v>North Dakota</v>
          </cell>
          <cell r="F45">
            <v>0</v>
          </cell>
          <cell r="V45" t="str">
            <v>North Dakota</v>
          </cell>
          <cell r="AA45">
            <v>0</v>
          </cell>
        </row>
        <row r="46">
          <cell r="B46" t="str">
            <v>Ohio</v>
          </cell>
          <cell r="F46">
            <v>0</v>
          </cell>
          <cell r="V46" t="str">
            <v>Ohio</v>
          </cell>
          <cell r="AA46">
            <v>0</v>
          </cell>
        </row>
        <row r="47">
          <cell r="B47" t="str">
            <v>Oklahoma</v>
          </cell>
          <cell r="F47">
            <v>0</v>
          </cell>
          <cell r="V47" t="str">
            <v>Oklahoma</v>
          </cell>
          <cell r="AA47">
            <v>0</v>
          </cell>
        </row>
        <row r="48">
          <cell r="B48" t="str">
            <v>Puerto Rico</v>
          </cell>
          <cell r="F48">
            <v>0</v>
          </cell>
          <cell r="V48" t="str">
            <v>Puerto Rico</v>
          </cell>
          <cell r="AA48">
            <v>0</v>
          </cell>
        </row>
        <row r="49">
          <cell r="B49" t="str">
            <v>South Carolina</v>
          </cell>
          <cell r="F49">
            <v>0</v>
          </cell>
          <cell r="V49" t="str">
            <v>South Carolina</v>
          </cell>
          <cell r="AA49">
            <v>0</v>
          </cell>
        </row>
        <row r="50">
          <cell r="B50" t="str">
            <v>South Dakota</v>
          </cell>
          <cell r="F50">
            <v>0</v>
          </cell>
          <cell r="V50" t="str">
            <v>South Dakota</v>
          </cell>
          <cell r="AA50">
            <v>0</v>
          </cell>
        </row>
        <row r="51">
          <cell r="B51" t="str">
            <v>Tennessee</v>
          </cell>
          <cell r="F51">
            <v>0</v>
          </cell>
          <cell r="V51" t="str">
            <v>Tennessee</v>
          </cell>
          <cell r="AA51">
            <v>0</v>
          </cell>
        </row>
        <row r="52">
          <cell r="B52" t="str">
            <v>Utah</v>
          </cell>
          <cell r="F52">
            <v>0</v>
          </cell>
          <cell r="V52" t="str">
            <v>Utah</v>
          </cell>
          <cell r="AA52">
            <v>0</v>
          </cell>
        </row>
        <row r="53">
          <cell r="B53" t="str">
            <v>Virgin Islands</v>
          </cell>
          <cell r="F53">
            <v>0</v>
          </cell>
          <cell r="V53" t="str">
            <v>Virgin Islands</v>
          </cell>
          <cell r="AA53">
            <v>0</v>
          </cell>
        </row>
        <row r="54">
          <cell r="B54" t="str">
            <v>Virginia</v>
          </cell>
          <cell r="F54">
            <v>0</v>
          </cell>
          <cell r="V54" t="str">
            <v>Virginia</v>
          </cell>
          <cell r="AA54">
            <v>0</v>
          </cell>
        </row>
        <row r="55">
          <cell r="B55" t="str">
            <v>West Virginia</v>
          </cell>
          <cell r="F55">
            <v>0</v>
          </cell>
          <cell r="V55" t="str">
            <v>West Virginia</v>
          </cell>
          <cell r="AA55">
            <v>0</v>
          </cell>
        </row>
        <row r="56">
          <cell r="B56" t="str">
            <v>Wyoming</v>
          </cell>
          <cell r="F56">
            <v>0</v>
          </cell>
          <cell r="V56" t="str">
            <v>Wyoming</v>
          </cell>
          <cell r="AA56">
            <v>0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Data"/>
      <sheetName val="BudgSpendComp"/>
      <sheetName val="BUDGETS &amp; SPENDING"/>
      <sheetName val="SAVINGS"/>
      <sheetName val="Unreg Fuels Totals"/>
      <sheetName val="EERS"/>
      <sheetName val="Decoupling"/>
      <sheetName val="Sheet2"/>
      <sheetName val="SALES REV CUST "/>
      <sheetName val="Opt Out"/>
      <sheetName val="Overall Utility Scores"/>
      <sheetName val="Sheet1"/>
      <sheetName val="SaveCharts"/>
      <sheetName val="EERSChart"/>
      <sheetName val="SpendCharts"/>
      <sheetName val="2018 SaveCharts"/>
      <sheetName val="AppendixData"/>
      <sheetName val="Low-Income"/>
      <sheetName val="LI Calcs"/>
    </sheetNames>
    <sheetDataSet>
      <sheetData sheetId="0"/>
      <sheetData sheetId="1"/>
      <sheetData sheetId="2"/>
      <sheetData sheetId="3">
        <row r="1">
          <cell r="A1" t="str">
            <v>Please note all state contact response details as a comment in the relevant cell. Highlight cells with questions in yellow.</v>
          </cell>
          <cell r="I1" t="str">
            <v>Columns added 5/7/18</v>
          </cell>
          <cell r="S1" t="str">
            <v>Columns added 5/7/18</v>
          </cell>
          <cell r="W1">
            <v>100000</v>
          </cell>
          <cell r="AF1" t="str">
            <v>Columns added 5/7/18</v>
          </cell>
          <cell r="AN1" t="str">
            <v>Columns added 5/7/18</v>
          </cell>
          <cell r="AV1" t="str">
            <v>Columns added 5/7/18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</row>
        <row r="3">
          <cell r="A3" t="str">
            <v>State</v>
          </cell>
          <cell r="B3" t="str">
            <v>State code</v>
          </cell>
          <cell r="C3" t="str">
            <v>REEO</v>
          </cell>
          <cell r="D3" t="str">
            <v>2015 Incremental Electric Savings (MWh) [EIA Reported]</v>
          </cell>
          <cell r="E3" t="str">
            <v>2016 Net Incremental Electric Savings (MWh) 
[STATE REPORTED]</v>
          </cell>
          <cell r="F3" t="str">
            <v>2016 Gross Incremental Electric Savings (MWh)
[STATE REPORTED]</v>
          </cell>
          <cell r="G3" t="str">
            <v>BPA Savings (Gross), TVA Savings (Gross) (MWh) or other savings as noted 2016</v>
          </cell>
          <cell r="H3" t="str">
            <v>2016 Final Net Incremental Electric Saving (MWh) [SCORING]</v>
          </cell>
          <cell r="I3" t="str">
            <v>2016 Incremental Electric Savings (MWh) [EIA Reported]</v>
          </cell>
          <cell r="J3" t="str">
            <v>2017 Net Incremental Electric Savings (MWh) 
[STATE REPORTED]</v>
          </cell>
          <cell r="K3" t="str">
            <v>2017 Gross Incremental Electric Savings (MWh)
[STATE REPORTED]</v>
          </cell>
          <cell r="L3" t="str">
            <v>BPA Savings (Gross), TVA Savings (Gross) (MWh) or other savings as noted 2017</v>
          </cell>
          <cell r="M3" t="str">
            <v>2017 Final Net Incremental Electric Saving (MWh) [SCORING]</v>
          </cell>
          <cell r="N3" t="str">
            <v>GRACE NOTES</v>
          </cell>
          <cell r="O3" t="str">
            <v>2016 Net Incremental Savings (MMTherms)
[STATE REPORTED]</v>
          </cell>
          <cell r="P3" t="str">
            <v>2016 Gross Natural Gas Savings (MMTherms) 
[STATE REPORTED]</v>
          </cell>
          <cell r="Q3" t="str">
            <v>2016 Net Incremental Natural Gas Savings (MMTherms [SCORING]</v>
          </cell>
          <cell r="R3" t="str">
            <v>2016 Natural Gas Gross-Net Savings Ratio</v>
          </cell>
          <cell r="S3" t="str">
            <v>2017 Net Incremental Savings (MMTherms)
[NEEP REPORTED]</v>
          </cell>
          <cell r="T3" t="str">
            <v>2017 Net Incremental Savings (MMTherms)
[STATE REPORTED]</v>
          </cell>
          <cell r="U3" t="str">
            <v>2017 Gross Natural Gas Savings (MMTherms) 
[STATE REPORTED]</v>
          </cell>
          <cell r="V3" t="str">
            <v>2017 Net Incremental Natural Gas Savings (MMTherms [SCORING]</v>
          </cell>
          <cell r="W3" t="str">
            <v>2017 Net Incremental Natural Gas Savings (MMBTU [SCORING]</v>
          </cell>
          <cell r="X3" t="str">
            <v>2017 Net Savings + Unreg fuels (MMBTU)</v>
          </cell>
          <cell r="Y3" t="str">
            <v>2017 Natural Gas Gross-Net Savings Ratio</v>
          </cell>
          <cell r="Z3" t="str">
            <v>2014 Heating Oil NET Incremental Savings (MMTherms)
[STATE REPORTED]</v>
          </cell>
          <cell r="AA3" t="str">
            <v>2014 Heating Oil GROSS Incremental Savings (MMTherms)
[STATE REPORTED]</v>
          </cell>
          <cell r="AB3" t="str">
            <v>2015 Heating Oil NET Incremental Savings (MMTherms)
[STATE REPORTED]</v>
          </cell>
          <cell r="AC3" t="str">
            <v>2015 Heating Oil GROSS Incremental Savings (MMTherms)
[STATE REPORTED]</v>
          </cell>
          <cell r="AD3" t="str">
            <v>2016 Heating Oil NET Incremental Savings (MMBtu)
[STATE REPORTED]</v>
          </cell>
          <cell r="AE3" t="str">
            <v>2016 Heating Oil GROSS Incremental Savings (MMBtu)
[STATE REPORTED]</v>
          </cell>
          <cell r="AF3" t="str">
            <v>2017 Heating Oil NET Incremental Savings (MMBtu)
[STATE REPORTED]</v>
          </cell>
          <cell r="AG3" t="str">
            <v>2017 Heating Oil GROSS Incremental Savings (MMBtu)
[STATE REPORTED]</v>
          </cell>
          <cell r="AH3" t="str">
            <v>2014 Propane NET Incremental Savings (MMTherms)
[STATE REPORTED]</v>
          </cell>
          <cell r="AI3" t="str">
            <v>2014 Propane GROSS Incremental Savings (MMTherms)
[STATE REPORTED]</v>
          </cell>
          <cell r="AJ3" t="str">
            <v>2015 Propane NET Incremental Savings (MMTherms)
[STATE REPORTED]</v>
          </cell>
          <cell r="AK3" t="str">
            <v>2015 Propane GROSS Incremental Savings (MMTherms)
[STATE REPORTED]</v>
          </cell>
          <cell r="AL3" t="str">
            <v>2016 Propane NET Incremental Savings (MMBtu)
[STATE REPORTED]</v>
          </cell>
          <cell r="AM3" t="str">
            <v>2016 Propane GROSS Incremental Savings (MMBtu)
[STATE REPORTED]</v>
          </cell>
          <cell r="AN3" t="str">
            <v>2017 Propane NET Incremental Savings (MMBtu)
[STATE REPORTED]</v>
          </cell>
          <cell r="AO3" t="str">
            <v>2017 Propane GROSS Incremental Savings (MMBtu)
[STATE REPORTED]</v>
          </cell>
          <cell r="AP3" t="str">
            <v>2014 Other Fuel Sources NET Incremental Savings (MMTherms)
[STATE REPORTED]</v>
          </cell>
          <cell r="AQ3" t="str">
            <v>2014 Other Fuel Sources GROSS Incremental Savings (MMTherms)
[STATE REPORTED]</v>
          </cell>
          <cell r="AR3" t="str">
            <v>2015 Other Fuel Sources NET Incremental Savings (MMTherms)
[STATE REPORTED]</v>
          </cell>
          <cell r="AS3" t="str">
            <v>2015 Other Fuel Sources GROSS Incremental Savings (MMTherms)
[STATE REPORTED]</v>
          </cell>
          <cell r="AT3" t="str">
            <v>2016 Other Fuel Sources NET Incremental Savings (MMBtu)
[STATE REPORTED]</v>
          </cell>
          <cell r="AU3" t="str">
            <v>2016 Other Fuel Sources GROSS Incremental Savings (MMBtu)
[STATE REPORTED]</v>
          </cell>
          <cell r="AV3" t="str">
            <v>2017 Other Fuel Sources NET Incremental Savings (MMBtu)
[STATE REPORTED]</v>
          </cell>
          <cell r="AW3" t="str">
            <v>2017 Other Fuel Sources GROSS Incremental Savings (MMBtu)
[STATE REPORTED]</v>
          </cell>
          <cell r="AX3" t="str">
            <v>Notes on Net and Gross</v>
          </cell>
        </row>
        <row r="4">
          <cell r="A4" t="str">
            <v>Alabama</v>
          </cell>
          <cell r="B4" t="str">
            <v>AL</v>
          </cell>
          <cell r="C4" t="str">
            <v>SEEA</v>
          </cell>
          <cell r="D4">
            <v>57755</v>
          </cell>
          <cell r="E4">
            <v>11048</v>
          </cell>
          <cell r="F4" t="str">
            <v>-</v>
          </cell>
          <cell r="G4">
            <v>41119.042177590003</v>
          </cell>
          <cell r="H4">
            <v>49987.669204431426</v>
          </cell>
          <cell r="I4">
            <v>53165</v>
          </cell>
          <cell r="L4">
            <v>58945</v>
          </cell>
          <cell r="M4">
            <v>49987.669204431426</v>
          </cell>
          <cell r="O4" t="str">
            <v>-</v>
          </cell>
          <cell r="P4" t="str">
            <v>-</v>
          </cell>
          <cell r="Q4">
            <v>0</v>
          </cell>
          <cell r="V4">
            <v>0</v>
          </cell>
          <cell r="W4">
            <v>0</v>
          </cell>
          <cell r="X4">
            <v>0</v>
          </cell>
          <cell r="AD4" t="str">
            <v>-</v>
          </cell>
          <cell r="AE4" t="str">
            <v>-</v>
          </cell>
        </row>
        <row r="5">
          <cell r="A5" t="str">
            <v>Alaska</v>
          </cell>
          <cell r="B5" t="str">
            <v>AK</v>
          </cell>
          <cell r="C5" t="str">
            <v>No affiliation</v>
          </cell>
          <cell r="D5">
            <v>400</v>
          </cell>
          <cell r="H5">
            <v>346.20496375677556</v>
          </cell>
          <cell r="I5">
            <v>300</v>
          </cell>
          <cell r="M5">
            <v>346.20496375677556</v>
          </cell>
          <cell r="Q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Arizona</v>
          </cell>
          <cell r="B6" t="str">
            <v>AZ</v>
          </cell>
          <cell r="C6" t="str">
            <v>SWEEP</v>
          </cell>
          <cell r="D6">
            <v>1277589</v>
          </cell>
          <cell r="F6">
            <v>1280482.3</v>
          </cell>
          <cell r="H6">
            <v>1108273.3206567301</v>
          </cell>
          <cell r="I6">
            <v>1181138</v>
          </cell>
          <cell r="K6">
            <v>1214918.362</v>
          </cell>
          <cell r="M6">
            <v>1040030.7872151826</v>
          </cell>
          <cell r="P6">
            <v>4.2176475</v>
          </cell>
          <cell r="Q6">
            <v>3.6820732142857144</v>
          </cell>
          <cell r="U6">
            <v>4.0696370000000002</v>
          </cell>
          <cell r="V6">
            <v>3.6522383333333335</v>
          </cell>
          <cell r="W6">
            <v>365223.83333333337</v>
          </cell>
          <cell r="X6">
            <v>365223.83333333337</v>
          </cell>
        </row>
        <row r="7">
          <cell r="A7" t="str">
            <v>Arkansas</v>
          </cell>
          <cell r="B7" t="str">
            <v>AR</v>
          </cell>
          <cell r="C7" t="str">
            <v>SEEA</v>
          </cell>
          <cell r="D7">
            <v>286162</v>
          </cell>
          <cell r="E7">
            <v>310815</v>
          </cell>
          <cell r="H7">
            <v>310815</v>
          </cell>
          <cell r="I7">
            <v>311228</v>
          </cell>
          <cell r="J7">
            <v>319788</v>
          </cell>
          <cell r="K7" t="str">
            <v>-</v>
          </cell>
          <cell r="M7">
            <v>319788</v>
          </cell>
          <cell r="O7">
            <v>5.0383519999999997</v>
          </cell>
          <cell r="Q7">
            <v>5.0383519999999997</v>
          </cell>
          <cell r="T7">
            <v>5.2</v>
          </cell>
          <cell r="U7" t="str">
            <v>-</v>
          </cell>
          <cell r="V7">
            <v>5.2</v>
          </cell>
          <cell r="W7">
            <v>520000</v>
          </cell>
          <cell r="X7">
            <v>520000</v>
          </cell>
        </row>
        <row r="8">
          <cell r="A8" t="str">
            <v>California</v>
          </cell>
          <cell r="B8" t="str">
            <v>CA</v>
          </cell>
          <cell r="C8" t="str">
            <v>No affiliation</v>
          </cell>
          <cell r="D8">
            <v>3268942</v>
          </cell>
          <cell r="E8">
            <v>3908414</v>
          </cell>
          <cell r="F8">
            <v>7806280</v>
          </cell>
          <cell r="G8">
            <v>943.46480699999995</v>
          </cell>
          <cell r="H8">
            <v>3909230.5804982833</v>
          </cell>
          <cell r="I8">
            <v>3267287</v>
          </cell>
          <cell r="J8">
            <v>5061528</v>
          </cell>
          <cell r="K8">
            <v>10989964</v>
          </cell>
          <cell r="L8">
            <v>1424</v>
          </cell>
          <cell r="M8">
            <v>5062747.0151102468</v>
          </cell>
          <cell r="O8">
            <v>48.8</v>
          </cell>
          <cell r="P8">
            <v>44.6</v>
          </cell>
          <cell r="Q8">
            <v>48.8</v>
          </cell>
          <cell r="T8">
            <v>60.400000000000006</v>
          </cell>
          <cell r="U8">
            <v>74.599999999999994</v>
          </cell>
          <cell r="V8">
            <v>60.400000000000006</v>
          </cell>
          <cell r="W8">
            <v>6040000.0000000009</v>
          </cell>
          <cell r="X8">
            <v>6040000.0000000009</v>
          </cell>
          <cell r="Z8" t="str">
            <v>N/A</v>
          </cell>
          <cell r="AA8" t="str">
            <v>N/A</v>
          </cell>
          <cell r="AB8" t="str">
            <v>N/A</v>
          </cell>
          <cell r="AC8" t="str">
            <v>N/A</v>
          </cell>
          <cell r="AH8" t="str">
            <v>N/A</v>
          </cell>
          <cell r="AI8" t="str">
            <v>N/A</v>
          </cell>
          <cell r="AJ8" t="str">
            <v>N/A</v>
          </cell>
          <cell r="AK8" t="str">
            <v>N/A</v>
          </cell>
          <cell r="AP8" t="str">
            <v>N/A</v>
          </cell>
          <cell r="AQ8" t="str">
            <v>N/A</v>
          </cell>
          <cell r="AR8" t="str">
            <v>N/A</v>
          </cell>
          <cell r="AS8" t="str">
            <v>N/A</v>
          </cell>
        </row>
        <row r="9">
          <cell r="A9" t="str">
            <v>Colorado</v>
          </cell>
          <cell r="B9" t="str">
            <v>CO</v>
          </cell>
          <cell r="C9" t="str">
            <v>SWEEP</v>
          </cell>
          <cell r="D9">
            <v>490605</v>
          </cell>
          <cell r="E9">
            <v>487395.79583865183</v>
          </cell>
          <cell r="H9">
            <v>487395.79583865183</v>
          </cell>
          <cell r="I9">
            <v>472402</v>
          </cell>
          <cell r="J9">
            <v>483500</v>
          </cell>
          <cell r="M9">
            <v>483500</v>
          </cell>
          <cell r="O9">
            <v>6.9649099999999997</v>
          </cell>
          <cell r="Q9">
            <v>6.9649099999999997</v>
          </cell>
          <cell r="U9" t="str">
            <v>No response</v>
          </cell>
          <cell r="V9">
            <v>6.9649099999999997</v>
          </cell>
          <cell r="W9">
            <v>696491</v>
          </cell>
          <cell r="X9">
            <v>696491</v>
          </cell>
        </row>
        <row r="10">
          <cell r="A10" t="str">
            <v>Connecticut</v>
          </cell>
          <cell r="B10" t="str">
            <v>CT</v>
          </cell>
          <cell r="C10" t="str">
            <v>NEEP</v>
          </cell>
          <cell r="D10">
            <v>390812</v>
          </cell>
          <cell r="E10">
            <v>442250</v>
          </cell>
          <cell r="F10">
            <v>501601</v>
          </cell>
          <cell r="H10">
            <v>442250</v>
          </cell>
          <cell r="I10">
            <v>445984</v>
          </cell>
          <cell r="J10">
            <v>469822</v>
          </cell>
          <cell r="K10">
            <v>544207</v>
          </cell>
          <cell r="M10">
            <v>469822</v>
          </cell>
          <cell r="O10">
            <v>7.1</v>
          </cell>
          <cell r="P10">
            <v>8.2799999999999994</v>
          </cell>
          <cell r="Q10">
            <v>7.1</v>
          </cell>
          <cell r="T10">
            <v>7</v>
          </cell>
          <cell r="U10">
            <v>7.8</v>
          </cell>
          <cell r="V10">
            <v>7</v>
          </cell>
          <cell r="W10">
            <v>700000</v>
          </cell>
          <cell r="X10">
            <v>884494</v>
          </cell>
          <cell r="Z10">
            <v>2.8</v>
          </cell>
          <cell r="AA10">
            <v>2.8</v>
          </cell>
          <cell r="AB10">
            <v>2.2999999999999998</v>
          </cell>
          <cell r="AC10">
            <v>2.2999999999999998</v>
          </cell>
          <cell r="AD10">
            <v>182284</v>
          </cell>
          <cell r="AE10">
            <v>182284</v>
          </cell>
          <cell r="AF10">
            <v>160895</v>
          </cell>
          <cell r="AG10">
            <v>160895</v>
          </cell>
          <cell r="AH10">
            <v>0.2</v>
          </cell>
          <cell r="AI10">
            <v>0.2</v>
          </cell>
          <cell r="AJ10">
            <v>0.3</v>
          </cell>
          <cell r="AK10">
            <v>0.3</v>
          </cell>
          <cell r="AL10">
            <v>22332</v>
          </cell>
          <cell r="AM10">
            <v>22332</v>
          </cell>
          <cell r="AN10">
            <v>23599</v>
          </cell>
          <cell r="AO10">
            <v>23599</v>
          </cell>
        </row>
        <row r="11">
          <cell r="A11" t="str">
            <v>Delaware</v>
          </cell>
          <cell r="B11" t="str">
            <v>DE</v>
          </cell>
          <cell r="C11" t="str">
            <v>NEEP</v>
          </cell>
          <cell r="D11">
            <v>9419</v>
          </cell>
          <cell r="F11">
            <v>1579.4880000000001</v>
          </cell>
          <cell r="H11">
            <v>1367.0664644856547</v>
          </cell>
          <cell r="I11">
            <v>8478</v>
          </cell>
          <cell r="J11">
            <v>12564</v>
          </cell>
          <cell r="K11">
            <v>16605</v>
          </cell>
          <cell r="M11">
            <v>12564</v>
          </cell>
          <cell r="P11">
            <v>9.7599999999999998E-4</v>
          </cell>
          <cell r="Q11">
            <v>8.5206349206349207E-4</v>
          </cell>
          <cell r="T11">
            <v>0.4</v>
          </cell>
          <cell r="U11">
            <v>0.4</v>
          </cell>
          <cell r="V11">
            <v>0.4</v>
          </cell>
          <cell r="W11">
            <v>40000</v>
          </cell>
          <cell r="X11">
            <v>40000</v>
          </cell>
          <cell r="Z11" t="str">
            <v>N/A</v>
          </cell>
          <cell r="AA11" t="str">
            <v>N/A</v>
          </cell>
          <cell r="AB11" t="str">
            <v>N/A</v>
          </cell>
          <cell r="AC11" t="str">
            <v>N/A</v>
          </cell>
          <cell r="AH11" t="str">
            <v>N/A</v>
          </cell>
          <cell r="AI11" t="str">
            <v>N/A</v>
          </cell>
          <cell r="AJ11" t="str">
            <v>N/A</v>
          </cell>
          <cell r="AK11" t="str">
            <v>N/A</v>
          </cell>
          <cell r="AP11" t="str">
            <v>N/A</v>
          </cell>
          <cell r="AQ11" t="str">
            <v>N/A</v>
          </cell>
          <cell r="AR11" t="str">
            <v>N/A</v>
          </cell>
          <cell r="AS11">
            <v>1.5100000000000001E-2</v>
          </cell>
        </row>
        <row r="12">
          <cell r="A12" t="str">
            <v>District of Columbia</v>
          </cell>
          <cell r="B12" t="str">
            <v>DC</v>
          </cell>
          <cell r="C12" t="str">
            <v>NEEP</v>
          </cell>
          <cell r="D12">
            <v>75268</v>
          </cell>
          <cell r="E12">
            <v>73811.3</v>
          </cell>
          <cell r="F12">
            <v>68304.774999999994</v>
          </cell>
          <cell r="H12">
            <v>73811.3</v>
          </cell>
          <cell r="I12">
            <v>80724</v>
          </cell>
          <cell r="J12">
            <v>93058</v>
          </cell>
          <cell r="K12">
            <v>85655</v>
          </cell>
          <cell r="M12">
            <v>85613.36</v>
          </cell>
          <cell r="O12">
            <v>1.036</v>
          </cell>
          <cell r="P12">
            <v>1.036</v>
          </cell>
          <cell r="Q12">
            <v>1.036</v>
          </cell>
          <cell r="T12">
            <v>2.1</v>
          </cell>
          <cell r="U12">
            <v>2.1</v>
          </cell>
          <cell r="V12">
            <v>2.1</v>
          </cell>
          <cell r="W12">
            <v>210000</v>
          </cell>
          <cell r="X12">
            <v>210000</v>
          </cell>
          <cell r="Z12" t="str">
            <v>N/A</v>
          </cell>
          <cell r="AA12" t="str">
            <v>N/A</v>
          </cell>
          <cell r="AB12" t="str">
            <v>N/A</v>
          </cell>
          <cell r="AC12" t="str">
            <v>N/A</v>
          </cell>
          <cell r="AH12" t="str">
            <v>N/A</v>
          </cell>
          <cell r="AI12" t="str">
            <v>N/A</v>
          </cell>
          <cell r="AJ12" t="str">
            <v>N/A</v>
          </cell>
          <cell r="AK12" t="str">
            <v>N/A</v>
          </cell>
        </row>
        <row r="13">
          <cell r="A13" t="str">
            <v>Florida</v>
          </cell>
          <cell r="B13" t="str">
            <v>FL</v>
          </cell>
          <cell r="C13" t="str">
            <v>SEEA</v>
          </cell>
          <cell r="D13">
            <v>218542</v>
          </cell>
          <cell r="E13" t="str">
            <v>N/A</v>
          </cell>
          <cell r="F13">
            <v>304000</v>
          </cell>
          <cell r="H13">
            <v>263115.77245514939</v>
          </cell>
          <cell r="I13">
            <v>235485</v>
          </cell>
          <cell r="J13" t="str">
            <v>-</v>
          </cell>
          <cell r="K13">
            <v>241932</v>
          </cell>
          <cell r="M13">
            <v>207105.87335130223</v>
          </cell>
          <cell r="O13">
            <v>0</v>
          </cell>
          <cell r="P13">
            <v>0</v>
          </cell>
          <cell r="Q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N/A</v>
          </cell>
          <cell r="AA13" t="str">
            <v>N/A</v>
          </cell>
          <cell r="AB13" t="str">
            <v>N/A</v>
          </cell>
          <cell r="AC13" t="str">
            <v>N/A</v>
          </cell>
          <cell r="AF13">
            <v>0</v>
          </cell>
          <cell r="AG13" t="str">
            <v>N/A</v>
          </cell>
          <cell r="AH13" t="str">
            <v>N/A</v>
          </cell>
          <cell r="AI13" t="str">
            <v>N/A</v>
          </cell>
          <cell r="AJ13" t="str">
            <v>N/A</v>
          </cell>
          <cell r="AK13" t="str">
            <v>N/A</v>
          </cell>
          <cell r="AN13">
            <v>0</v>
          </cell>
          <cell r="AO13" t="str">
            <v>N/A</v>
          </cell>
          <cell r="AP13" t="str">
            <v>N/A</v>
          </cell>
          <cell r="AQ13" t="str">
            <v>N/A</v>
          </cell>
          <cell r="AR13" t="str">
            <v>N/A</v>
          </cell>
          <cell r="AS13" t="str">
            <v>N/A</v>
          </cell>
          <cell r="AV13">
            <v>0</v>
          </cell>
          <cell r="AW13" t="str">
            <v>N/A</v>
          </cell>
        </row>
        <row r="14">
          <cell r="A14" t="str">
            <v>Georgia</v>
          </cell>
          <cell r="B14" t="str">
            <v>GA</v>
          </cell>
          <cell r="C14" t="str">
            <v>SEEA</v>
          </cell>
          <cell r="D14">
            <v>421514</v>
          </cell>
          <cell r="E14" t="str">
            <v>N/A</v>
          </cell>
          <cell r="F14">
            <v>422458.22899999999</v>
          </cell>
          <cell r="G14">
            <v>5373.3389287999998</v>
          </cell>
          <cell r="H14">
            <v>370293.53117198666</v>
          </cell>
          <cell r="I14">
            <v>479860</v>
          </cell>
          <cell r="K14">
            <v>375375.49</v>
          </cell>
          <cell r="L14">
            <v>7952</v>
          </cell>
          <cell r="M14">
            <v>328147.47365380591</v>
          </cell>
          <cell r="O14">
            <v>0</v>
          </cell>
          <cell r="P14">
            <v>0</v>
          </cell>
          <cell r="Q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N/A</v>
          </cell>
          <cell r="AA14" t="str">
            <v>N/A</v>
          </cell>
          <cell r="AB14" t="str">
            <v>N/A</v>
          </cell>
          <cell r="AC14" t="str">
            <v>N/A</v>
          </cell>
          <cell r="AH14" t="str">
            <v>N/A</v>
          </cell>
          <cell r="AI14" t="str">
            <v>N/A</v>
          </cell>
          <cell r="AJ14" t="str">
            <v>N/A</v>
          </cell>
          <cell r="AK14" t="str">
            <v>N/A</v>
          </cell>
          <cell r="AP14" t="str">
            <v>N/A</v>
          </cell>
          <cell r="AQ14" t="str">
            <v>N/A</v>
          </cell>
          <cell r="AR14" t="str">
            <v>N/A</v>
          </cell>
          <cell r="AS14" t="str">
            <v>N/A</v>
          </cell>
        </row>
        <row r="15">
          <cell r="A15" t="str">
            <v>Hawaii</v>
          </cell>
          <cell r="B15" t="str">
            <v>HI</v>
          </cell>
          <cell r="C15" t="str">
            <v>No affiliation</v>
          </cell>
          <cell r="D15">
            <v>143729</v>
          </cell>
          <cell r="H15">
            <v>124399.23308949398</v>
          </cell>
          <cell r="I15">
            <v>158487</v>
          </cell>
          <cell r="K15">
            <v>159858.11799999999</v>
          </cell>
          <cell r="M15">
            <v>136846.53183822532</v>
          </cell>
          <cell r="Q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Idaho</v>
          </cell>
          <cell r="B16" t="str">
            <v>ID</v>
          </cell>
          <cell r="C16" t="str">
            <v>NEEA</v>
          </cell>
          <cell r="D16">
            <v>197872</v>
          </cell>
          <cell r="E16">
            <v>245131</v>
          </cell>
          <cell r="G16">
            <v>15560.026759619999</v>
          </cell>
          <cell r="H16">
            <v>258598.39625092174</v>
          </cell>
          <cell r="I16">
            <v>239195</v>
          </cell>
          <cell r="K16">
            <v>249674</v>
          </cell>
          <cell r="L16">
            <v>10015</v>
          </cell>
          <cell r="M16">
            <v>222306.7520820988</v>
          </cell>
          <cell r="N16" t="str">
            <v>&lt;Incudes C&amp;S of 23,652</v>
          </cell>
          <cell r="O16">
            <v>0.18929499999999999</v>
          </cell>
          <cell r="Q16">
            <v>0.18929499999999999</v>
          </cell>
          <cell r="U16">
            <v>0.3</v>
          </cell>
          <cell r="V16">
            <v>0.26923076923076922</v>
          </cell>
          <cell r="W16">
            <v>26923.076923076922</v>
          </cell>
          <cell r="X16">
            <v>26923.076923076922</v>
          </cell>
        </row>
        <row r="17">
          <cell r="A17" t="str">
            <v>Illinois</v>
          </cell>
          <cell r="B17" t="str">
            <v>IL</v>
          </cell>
          <cell r="C17" t="str">
            <v>MEEA</v>
          </cell>
          <cell r="D17">
            <v>1857587</v>
          </cell>
          <cell r="E17">
            <v>1716876</v>
          </cell>
          <cell r="H17">
            <v>1716876</v>
          </cell>
          <cell r="I17">
            <v>2149520</v>
          </cell>
          <cell r="J17">
            <v>1885000</v>
          </cell>
          <cell r="M17">
            <v>1885000</v>
          </cell>
          <cell r="N17" t="str">
            <v>&lt;Don't note whether it's meter or gen</v>
          </cell>
          <cell r="O17">
            <v>27.565999999999999</v>
          </cell>
          <cell r="Q17">
            <v>27.565999999999999</v>
          </cell>
          <cell r="T17">
            <v>21.5</v>
          </cell>
          <cell r="V17">
            <v>21.5</v>
          </cell>
          <cell r="W17">
            <v>2150000</v>
          </cell>
          <cell r="X17">
            <v>2150000</v>
          </cell>
          <cell r="Z17" t="str">
            <v>N/A</v>
          </cell>
          <cell r="AA17" t="str">
            <v>N/A</v>
          </cell>
          <cell r="AB17" t="str">
            <v>N/A</v>
          </cell>
          <cell r="AC17" t="str">
            <v>N/A</v>
          </cell>
          <cell r="AH17" t="str">
            <v>N/A</v>
          </cell>
          <cell r="AI17" t="str">
            <v>N/A</v>
          </cell>
          <cell r="AJ17" t="str">
            <v>N/A</v>
          </cell>
          <cell r="AK17" t="str">
            <v>N/A</v>
          </cell>
          <cell r="AP17" t="str">
            <v>N/A</v>
          </cell>
          <cell r="AQ17" t="str">
            <v>N/A</v>
          </cell>
          <cell r="AR17" t="str">
            <v>N/A</v>
          </cell>
          <cell r="AS17" t="str">
            <v>N/A</v>
          </cell>
        </row>
        <row r="18">
          <cell r="A18" t="str">
            <v>Indiana</v>
          </cell>
          <cell r="B18" t="str">
            <v>IN</v>
          </cell>
          <cell r="C18" t="str">
            <v>MEEA</v>
          </cell>
          <cell r="D18">
            <v>670112</v>
          </cell>
          <cell r="E18" t="str">
            <v>N/A</v>
          </cell>
          <cell r="F18">
            <v>490030</v>
          </cell>
          <cell r="H18">
            <v>424127.04597433179</v>
          </cell>
          <cell r="I18">
            <v>859990</v>
          </cell>
          <cell r="M18">
            <v>424127.04597433179</v>
          </cell>
          <cell r="O18">
            <v>10.068095238095239</v>
          </cell>
          <cell r="Q18">
            <v>10.068095238095239</v>
          </cell>
          <cell r="V18">
            <v>10.068095238095239</v>
          </cell>
          <cell r="W18">
            <v>1006809.5238095239</v>
          </cell>
          <cell r="X18">
            <v>1006809.5238095239</v>
          </cell>
          <cell r="Z18" t="str">
            <v>N/A</v>
          </cell>
          <cell r="AA18" t="str">
            <v>N/A</v>
          </cell>
          <cell r="AB18" t="str">
            <v>N/A</v>
          </cell>
          <cell r="AC18" t="str">
            <v>N/A</v>
          </cell>
          <cell r="AH18" t="str">
            <v>N/A</v>
          </cell>
          <cell r="AI18" t="str">
            <v>N/A</v>
          </cell>
          <cell r="AJ18" t="str">
            <v>N/A</v>
          </cell>
          <cell r="AK18" t="str">
            <v>N/A</v>
          </cell>
          <cell r="AP18" t="str">
            <v>N/A</v>
          </cell>
          <cell r="AQ18" t="str">
            <v>N/A</v>
          </cell>
          <cell r="AR18" t="str">
            <v>N/A</v>
          </cell>
          <cell r="AS18" t="str">
            <v>N/A</v>
          </cell>
        </row>
        <row r="19">
          <cell r="A19" t="str">
            <v>Iowa</v>
          </cell>
          <cell r="B19" t="str">
            <v>IA</v>
          </cell>
          <cell r="C19" t="str">
            <v>MEEA</v>
          </cell>
          <cell r="D19">
            <v>556590</v>
          </cell>
          <cell r="E19" t="str">
            <v>N/A</v>
          </cell>
          <cell r="F19">
            <v>557260.875</v>
          </cell>
          <cell r="H19">
            <v>482316.20258111006</v>
          </cell>
          <cell r="I19">
            <v>549799</v>
          </cell>
          <cell r="K19">
            <v>492919</v>
          </cell>
          <cell r="M19">
            <v>421963.27888187818</v>
          </cell>
          <cell r="P19">
            <v>11.22092</v>
          </cell>
          <cell r="Q19">
            <v>9.79604126984127</v>
          </cell>
          <cell r="U19">
            <v>10.3</v>
          </cell>
          <cell r="V19">
            <v>9.2435897435897445</v>
          </cell>
          <cell r="W19">
            <v>924358.97435897449</v>
          </cell>
          <cell r="X19">
            <v>924358.97435897449</v>
          </cell>
          <cell r="Z19" t="str">
            <v>N/A</v>
          </cell>
          <cell r="AA19" t="str">
            <v>N/A</v>
          </cell>
          <cell r="AB19" t="str">
            <v>N/A</v>
          </cell>
          <cell r="AC19" t="str">
            <v>N/A</v>
          </cell>
          <cell r="AH19" t="str">
            <v>N/A</v>
          </cell>
          <cell r="AI19" t="str">
            <v>N/A</v>
          </cell>
          <cell r="AJ19" t="str">
            <v>N/A</v>
          </cell>
          <cell r="AK19" t="str">
            <v>N/A</v>
          </cell>
          <cell r="AP19" t="str">
            <v>N/A</v>
          </cell>
          <cell r="AQ19" t="str">
            <v>N/A</v>
          </cell>
          <cell r="AR19" t="str">
            <v>N/A</v>
          </cell>
          <cell r="AS19" t="str">
            <v>N/A</v>
          </cell>
        </row>
        <row r="20">
          <cell r="A20" t="str">
            <v>Kansas</v>
          </cell>
          <cell r="B20" t="str">
            <v>KS</v>
          </cell>
          <cell r="C20" t="str">
            <v>MEEA</v>
          </cell>
          <cell r="D20">
            <v>508</v>
          </cell>
          <cell r="H20">
            <v>439.68030397110493</v>
          </cell>
          <cell r="I20">
            <v>677</v>
          </cell>
          <cell r="M20">
            <v>439.68030397110493</v>
          </cell>
          <cell r="Q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 t="str">
            <v>Kentucky</v>
          </cell>
          <cell r="B21" t="str">
            <v>KY</v>
          </cell>
          <cell r="C21" t="str">
            <v>SEEA</v>
          </cell>
          <cell r="D21">
            <v>330497</v>
          </cell>
          <cell r="E21">
            <v>301630.56454076903</v>
          </cell>
          <cell r="G21">
            <v>49127.929442660003</v>
          </cell>
          <cell r="H21">
            <v>344151.39712112286</v>
          </cell>
          <cell r="I21">
            <v>368235</v>
          </cell>
          <cell r="J21">
            <v>287586.5</v>
          </cell>
          <cell r="L21">
            <v>27995</v>
          </cell>
          <cell r="M21">
            <v>311551.61798550712</v>
          </cell>
          <cell r="N21" t="str">
            <v>&lt;Don't note whether it's meter or gen</v>
          </cell>
          <cell r="Q21">
            <v>4.3</v>
          </cell>
          <cell r="V21">
            <v>4.3</v>
          </cell>
          <cell r="W21">
            <v>430000</v>
          </cell>
          <cell r="X21">
            <v>430000</v>
          </cell>
          <cell r="Z21" t="str">
            <v>N/A</v>
          </cell>
          <cell r="AA21" t="str">
            <v>N/A</v>
          </cell>
          <cell r="AB21" t="str">
            <v>N/A</v>
          </cell>
          <cell r="AC21" t="str">
            <v>N/A</v>
          </cell>
          <cell r="AH21" t="str">
            <v>N/A</v>
          </cell>
          <cell r="AI21" t="str">
            <v>N/A</v>
          </cell>
          <cell r="AJ21" t="str">
            <v>N/A</v>
          </cell>
          <cell r="AK21" t="str">
            <v>N/A</v>
          </cell>
          <cell r="AP21" t="str">
            <v>N/A</v>
          </cell>
          <cell r="AQ21" t="str">
            <v>N/A</v>
          </cell>
          <cell r="AR21" t="str">
            <v>N/A</v>
          </cell>
          <cell r="AS21" t="str">
            <v>N/A</v>
          </cell>
        </row>
        <row r="22">
          <cell r="A22" t="str">
            <v>Louisiana</v>
          </cell>
          <cell r="B22" t="str">
            <v>LA</v>
          </cell>
          <cell r="C22" t="str">
            <v>SEEA</v>
          </cell>
          <cell r="D22">
            <v>48582</v>
          </cell>
          <cell r="E22">
            <v>87022.97</v>
          </cell>
          <cell r="H22">
            <v>87022.97</v>
          </cell>
          <cell r="I22">
            <v>64253</v>
          </cell>
          <cell r="J22">
            <v>45513.534</v>
          </cell>
          <cell r="M22">
            <v>45513.534</v>
          </cell>
          <cell r="N22" t="str">
            <v>&lt;Don't note whether it's meter or gen</v>
          </cell>
          <cell r="Q22">
            <v>0</v>
          </cell>
          <cell r="V22">
            <v>0</v>
          </cell>
          <cell r="W22">
            <v>0</v>
          </cell>
          <cell r="X22">
            <v>0</v>
          </cell>
          <cell r="Z22" t="str">
            <v>N/A</v>
          </cell>
          <cell r="AA22" t="str">
            <v>N/A</v>
          </cell>
          <cell r="AB22" t="str">
            <v>N/A</v>
          </cell>
          <cell r="AC22" t="str">
            <v>N/A</v>
          </cell>
          <cell r="AH22" t="str">
            <v>N/A</v>
          </cell>
          <cell r="AI22" t="str">
            <v>N/A</v>
          </cell>
          <cell r="AJ22" t="str">
            <v>N/A</v>
          </cell>
          <cell r="AK22" t="str">
            <v>N/A</v>
          </cell>
          <cell r="AP22" t="str">
            <v>N/A</v>
          </cell>
          <cell r="AQ22" t="str">
            <v>N/A</v>
          </cell>
          <cell r="AR22" t="str">
            <v>N/A</v>
          </cell>
          <cell r="AS22" t="str">
            <v>24,125 (MMBtus)</v>
          </cell>
        </row>
        <row r="23">
          <cell r="A23" t="str">
            <v>Maine</v>
          </cell>
          <cell r="B23" t="str">
            <v>ME</v>
          </cell>
          <cell r="C23" t="str">
            <v>NEEP</v>
          </cell>
          <cell r="D23">
            <v>224392</v>
          </cell>
          <cell r="F23">
            <v>182459</v>
          </cell>
          <cell r="H23">
            <v>157920.52870524378</v>
          </cell>
          <cell r="I23">
            <v>191588</v>
          </cell>
          <cell r="J23">
            <v>0</v>
          </cell>
          <cell r="K23">
            <v>113687</v>
          </cell>
          <cell r="M23">
            <v>97321.749184438173</v>
          </cell>
          <cell r="P23">
            <v>0.70631200000000005</v>
          </cell>
          <cell r="Q23">
            <v>0.61662158730158734</v>
          </cell>
          <cell r="T23">
            <v>0</v>
          </cell>
          <cell r="U23">
            <v>0.90156999999999998</v>
          </cell>
          <cell r="V23">
            <v>0.80910128205128207</v>
          </cell>
          <cell r="W23">
            <v>80910.128205128203</v>
          </cell>
          <cell r="X23">
            <v>430193.97435897437</v>
          </cell>
          <cell r="Z23" t="str">
            <v>N/A</v>
          </cell>
          <cell r="AA23">
            <v>1.1000000000000001</v>
          </cell>
          <cell r="AB23" t="str">
            <v>N/A</v>
          </cell>
          <cell r="AC23">
            <v>1.3</v>
          </cell>
          <cell r="AE23">
            <v>201821</v>
          </cell>
          <cell r="AF23">
            <v>349283.84615384619</v>
          </cell>
          <cell r="AG23">
            <v>389202</v>
          </cell>
          <cell r="AH23" t="str">
            <v>N/A</v>
          </cell>
          <cell r="AI23" t="str">
            <v>N/A</v>
          </cell>
          <cell r="AJ23" t="str">
            <v>N/A</v>
          </cell>
          <cell r="AK23" t="str">
            <v>N/A</v>
          </cell>
          <cell r="AP23" t="str">
            <v>N/A</v>
          </cell>
          <cell r="AQ23">
            <v>0.2</v>
          </cell>
          <cell r="AR23" t="str">
            <v>N/A</v>
          </cell>
          <cell r="AS23">
            <v>0.4</v>
          </cell>
        </row>
        <row r="24">
          <cell r="A24" t="str">
            <v>Maryland</v>
          </cell>
          <cell r="B24" t="str">
            <v>MD</v>
          </cell>
          <cell r="C24" t="str">
            <v>NEEP</v>
          </cell>
          <cell r="D24">
            <v>638146</v>
          </cell>
          <cell r="E24">
            <v>560616.54500000004</v>
          </cell>
          <cell r="F24">
            <v>736803.37300000002</v>
          </cell>
          <cell r="H24">
            <v>560616.54500000004</v>
          </cell>
          <cell r="I24">
            <v>570276</v>
          </cell>
          <cell r="J24">
            <v>623540</v>
          </cell>
          <cell r="K24">
            <v>826496</v>
          </cell>
          <cell r="M24">
            <v>594233.62</v>
          </cell>
          <cell r="N24" t="str">
            <v>&lt;used last year's line loss factor, need to check</v>
          </cell>
          <cell r="O24">
            <v>1.65</v>
          </cell>
          <cell r="P24">
            <v>1.89</v>
          </cell>
          <cell r="Q24">
            <v>1.65</v>
          </cell>
          <cell r="T24">
            <v>1.4793186599999999</v>
          </cell>
          <cell r="U24">
            <v>1.7723899999999999</v>
          </cell>
          <cell r="V24">
            <v>1.4793186599999999</v>
          </cell>
          <cell r="W24">
            <v>147931.86599999998</v>
          </cell>
          <cell r="X24">
            <v>147931.86599999998</v>
          </cell>
          <cell r="Z24" t="str">
            <v>N/A</v>
          </cell>
          <cell r="AA24" t="str">
            <v>N/A</v>
          </cell>
          <cell r="AB24" t="str">
            <v>N/A</v>
          </cell>
          <cell r="AC24" t="str">
            <v>N/A</v>
          </cell>
          <cell r="AF24">
            <v>0</v>
          </cell>
          <cell r="AG24" t="str">
            <v>N/A</v>
          </cell>
          <cell r="AH24" t="str">
            <v>N/A</v>
          </cell>
          <cell r="AI24" t="str">
            <v>N/A</v>
          </cell>
          <cell r="AJ24" t="str">
            <v>N/A</v>
          </cell>
          <cell r="AK24" t="str">
            <v>N/A</v>
          </cell>
          <cell r="AN24">
            <v>0</v>
          </cell>
          <cell r="AO24" t="str">
            <v>N/A</v>
          </cell>
          <cell r="AP24" t="str">
            <v>N/A</v>
          </cell>
          <cell r="AQ24" t="str">
            <v>N/A</v>
          </cell>
          <cell r="AR24" t="str">
            <v>N/A</v>
          </cell>
          <cell r="AS24" t="str">
            <v>N/A</v>
          </cell>
          <cell r="AV24">
            <v>0</v>
          </cell>
          <cell r="AW24" t="str">
            <v>N/A</v>
          </cell>
        </row>
        <row r="25">
          <cell r="A25" t="str">
            <v>Massachusetts</v>
          </cell>
          <cell r="B25" t="str">
            <v>MA</v>
          </cell>
          <cell r="C25" t="str">
            <v>NEEP</v>
          </cell>
          <cell r="D25">
            <v>1558480</v>
          </cell>
          <cell r="E25">
            <v>1569661</v>
          </cell>
          <cell r="H25">
            <v>1569661</v>
          </cell>
          <cell r="I25">
            <v>1606588</v>
          </cell>
          <cell r="J25">
            <v>1374066</v>
          </cell>
          <cell r="K25">
            <v>1495011</v>
          </cell>
          <cell r="M25">
            <v>1374066</v>
          </cell>
          <cell r="O25">
            <v>27.3</v>
          </cell>
          <cell r="Q25">
            <v>27.3</v>
          </cell>
          <cell r="T25">
            <v>28.5</v>
          </cell>
          <cell r="U25">
            <v>30.5</v>
          </cell>
          <cell r="V25">
            <v>28.5</v>
          </cell>
          <cell r="W25">
            <v>2850000</v>
          </cell>
          <cell r="X25">
            <v>3438733</v>
          </cell>
          <cell r="Z25">
            <v>4.8</v>
          </cell>
          <cell r="AA25" t="str">
            <v>N/A</v>
          </cell>
          <cell r="AB25">
            <v>4.0999999999999996</v>
          </cell>
          <cell r="AC25" t="str">
            <v>N/A</v>
          </cell>
          <cell r="AF25">
            <v>584924</v>
          </cell>
          <cell r="AG25">
            <v>443987</v>
          </cell>
          <cell r="AH25">
            <v>0.5</v>
          </cell>
          <cell r="AI25" t="str">
            <v>N/A</v>
          </cell>
          <cell r="AJ25">
            <v>0.3</v>
          </cell>
          <cell r="AK25" t="str">
            <v>N/A</v>
          </cell>
          <cell r="AN25">
            <v>3809</v>
          </cell>
          <cell r="AP25" t="str">
            <v>N/A</v>
          </cell>
          <cell r="AQ25" t="str">
            <v>N/A</v>
          </cell>
          <cell r="AR25" t="str">
            <v>N/A</v>
          </cell>
          <cell r="AS25" t="str">
            <v>N/A</v>
          </cell>
        </row>
        <row r="26">
          <cell r="A26" t="str">
            <v>Michigan</v>
          </cell>
          <cell r="B26" t="str">
            <v>MI</v>
          </cell>
          <cell r="C26" t="str">
            <v>MEEA</v>
          </cell>
          <cell r="D26">
            <v>1073961</v>
          </cell>
          <cell r="E26">
            <v>1209981</v>
          </cell>
          <cell r="H26">
            <v>1209981</v>
          </cell>
          <cell r="I26">
            <v>1116333</v>
          </cell>
          <cell r="J26">
            <v>1545158</v>
          </cell>
          <cell r="M26">
            <v>1545158</v>
          </cell>
          <cell r="O26">
            <v>52.39</v>
          </cell>
          <cell r="Q26">
            <v>52.39</v>
          </cell>
          <cell r="T26">
            <v>55</v>
          </cell>
          <cell r="V26">
            <v>55</v>
          </cell>
          <cell r="W26">
            <v>5500000</v>
          </cell>
          <cell r="X26">
            <v>5500000</v>
          </cell>
          <cell r="Z26" t="str">
            <v>N/A</v>
          </cell>
          <cell r="AA26" t="str">
            <v>N/A</v>
          </cell>
          <cell r="AB26" t="str">
            <v>N/A</v>
          </cell>
          <cell r="AC26" t="str">
            <v>N/A</v>
          </cell>
          <cell r="AH26" t="str">
            <v>N/A</v>
          </cell>
          <cell r="AI26" t="str">
            <v>N/A</v>
          </cell>
          <cell r="AJ26" t="str">
            <v>N/A</v>
          </cell>
          <cell r="AK26" t="str">
            <v>N/A</v>
          </cell>
          <cell r="AP26" t="str">
            <v>N/A</v>
          </cell>
          <cell r="AQ26" t="str">
            <v>N/A</v>
          </cell>
          <cell r="AR26" t="str">
            <v>N/A</v>
          </cell>
          <cell r="AS26" t="str">
            <v>N/A</v>
          </cell>
        </row>
        <row r="27">
          <cell r="A27" t="str">
            <v>Minnesota</v>
          </cell>
          <cell r="B27" t="str">
            <v>MN</v>
          </cell>
          <cell r="C27" t="str">
            <v>MEEA</v>
          </cell>
          <cell r="D27">
            <v>806670</v>
          </cell>
          <cell r="F27">
            <v>979570</v>
          </cell>
          <cell r="H27">
            <v>847829.99086806155</v>
          </cell>
          <cell r="I27">
            <v>781779</v>
          </cell>
          <cell r="J27" t="str">
            <v>-</v>
          </cell>
          <cell r="K27">
            <v>1102168</v>
          </cell>
          <cell r="M27">
            <v>868973.49002401205</v>
          </cell>
          <cell r="O27" t="str">
            <v>N/A</v>
          </cell>
          <cell r="P27">
            <v>35.090000000000003</v>
          </cell>
          <cell r="Q27">
            <v>30.634126984126986</v>
          </cell>
          <cell r="U27">
            <v>41.1</v>
          </cell>
          <cell r="V27">
            <v>36.884615384615387</v>
          </cell>
          <cell r="W27">
            <v>3688461.5384615385</v>
          </cell>
          <cell r="X27">
            <v>3688461.5384615385</v>
          </cell>
          <cell r="Z27" t="str">
            <v>N/A</v>
          </cell>
          <cell r="AA27" t="str">
            <v>N/A</v>
          </cell>
          <cell r="AB27" t="str">
            <v>N/A</v>
          </cell>
          <cell r="AC27" t="str">
            <v>N/A</v>
          </cell>
          <cell r="AH27" t="str">
            <v>N/A</v>
          </cell>
          <cell r="AI27" t="str">
            <v>N/A</v>
          </cell>
          <cell r="AJ27" t="str">
            <v>N/A</v>
          </cell>
          <cell r="AK27" t="str">
            <v>N/A</v>
          </cell>
          <cell r="AP27" t="str">
            <v>N/A</v>
          </cell>
          <cell r="AQ27" t="str">
            <v>N/A</v>
          </cell>
          <cell r="AR27" t="str">
            <v>N/A</v>
          </cell>
          <cell r="AS27" t="str">
            <v>N/A</v>
          </cell>
        </row>
        <row r="28">
          <cell r="A28" t="str">
            <v>Mississippi</v>
          </cell>
          <cell r="B28" t="str">
            <v>MS</v>
          </cell>
          <cell r="C28" t="str">
            <v>SEEA</v>
          </cell>
          <cell r="D28">
            <v>141855</v>
          </cell>
          <cell r="E28">
            <v>126027</v>
          </cell>
          <cell r="G28">
            <v>70039.572067379995</v>
          </cell>
          <cell r="H28">
            <v>126027</v>
          </cell>
          <cell r="I28">
            <v>130271</v>
          </cell>
          <cell r="K28">
            <v>67773.38</v>
          </cell>
          <cell r="L28">
            <v>48894</v>
          </cell>
          <cell r="M28">
            <v>99873.103295588226</v>
          </cell>
          <cell r="O28">
            <v>0.78885000000000005</v>
          </cell>
          <cell r="Q28">
            <v>0.78885000000000005</v>
          </cell>
          <cell r="U28">
            <v>0.96</v>
          </cell>
          <cell r="V28">
            <v>0.86153846153846159</v>
          </cell>
          <cell r="W28">
            <v>86153.846153846156</v>
          </cell>
          <cell r="X28">
            <v>86153.846153846156</v>
          </cell>
          <cell r="Z28" t="str">
            <v>N/A</v>
          </cell>
          <cell r="AA28" t="str">
            <v>N/A</v>
          </cell>
          <cell r="AB28" t="str">
            <v>N/A</v>
          </cell>
          <cell r="AC28" t="str">
            <v>N/A</v>
          </cell>
          <cell r="AH28" t="str">
            <v>N/A</v>
          </cell>
          <cell r="AI28" t="str">
            <v>N/A</v>
          </cell>
          <cell r="AJ28" t="str">
            <v>N/A</v>
          </cell>
          <cell r="AK28" t="str">
            <v>N/A</v>
          </cell>
          <cell r="AP28" t="str">
            <v>N/A</v>
          </cell>
          <cell r="AQ28" t="str">
            <v>N/A</v>
          </cell>
          <cell r="AR28" t="str">
            <v>N/A</v>
          </cell>
          <cell r="AS28" t="str">
            <v>N/A</v>
          </cell>
        </row>
        <row r="29">
          <cell r="A29" t="str">
            <v>Missouri</v>
          </cell>
          <cell r="B29" t="str">
            <v>MO</v>
          </cell>
          <cell r="C29" t="str">
            <v>MEEA</v>
          </cell>
          <cell r="D29">
            <v>634986</v>
          </cell>
          <cell r="E29">
            <v>301909</v>
          </cell>
          <cell r="F29">
            <v>312899</v>
          </cell>
          <cell r="H29">
            <v>301909</v>
          </cell>
          <cell r="I29">
            <v>361368</v>
          </cell>
          <cell r="J29">
            <v>615564</v>
          </cell>
          <cell r="K29">
            <v>656055</v>
          </cell>
          <cell r="M29">
            <v>615564</v>
          </cell>
          <cell r="O29" t="str">
            <v>N/A</v>
          </cell>
          <cell r="P29" t="str">
            <v>N/A</v>
          </cell>
          <cell r="Q29">
            <v>0</v>
          </cell>
          <cell r="T29">
            <v>0</v>
          </cell>
          <cell r="U29" t="str">
            <v>-</v>
          </cell>
          <cell r="V29">
            <v>0</v>
          </cell>
          <cell r="W29">
            <v>0</v>
          </cell>
          <cell r="X29">
            <v>0</v>
          </cell>
          <cell r="Z29" t="str">
            <v>N/A</v>
          </cell>
          <cell r="AA29" t="str">
            <v>N/A</v>
          </cell>
          <cell r="AB29" t="str">
            <v>N/A</v>
          </cell>
          <cell r="AC29" t="str">
            <v>N/A</v>
          </cell>
          <cell r="AF29">
            <v>0</v>
          </cell>
          <cell r="AG29" t="str">
            <v>N/A</v>
          </cell>
          <cell r="AH29" t="str">
            <v>N/A</v>
          </cell>
          <cell r="AI29" t="str">
            <v>N/A</v>
          </cell>
          <cell r="AJ29" t="str">
            <v>N/A</v>
          </cell>
          <cell r="AK29" t="str">
            <v>N/A</v>
          </cell>
          <cell r="AN29">
            <v>0</v>
          </cell>
          <cell r="AO29" t="str">
            <v>N/A</v>
          </cell>
          <cell r="AP29" t="str">
            <v>N/A</v>
          </cell>
          <cell r="AQ29" t="str">
            <v>N/A</v>
          </cell>
          <cell r="AR29" t="str">
            <v>N/A</v>
          </cell>
          <cell r="AS29" t="str">
            <v>N/A</v>
          </cell>
          <cell r="AV29">
            <v>0</v>
          </cell>
          <cell r="AW29" t="str">
            <v>N/A</v>
          </cell>
        </row>
        <row r="30">
          <cell r="A30" t="str">
            <v>Montana</v>
          </cell>
          <cell r="B30" t="str">
            <v>MT</v>
          </cell>
          <cell r="C30" t="str">
            <v>NEEA</v>
          </cell>
          <cell r="D30">
            <v>60993</v>
          </cell>
          <cell r="E30">
            <v>38413.82</v>
          </cell>
          <cell r="F30">
            <v>43184.35</v>
          </cell>
          <cell r="G30">
            <v>16382.806833656001</v>
          </cell>
          <cell r="H30">
            <v>52593.342615200323</v>
          </cell>
          <cell r="I30">
            <v>58191</v>
          </cell>
          <cell r="J30">
            <v>59806</v>
          </cell>
          <cell r="K30">
            <v>65803</v>
          </cell>
          <cell r="L30">
            <v>13881</v>
          </cell>
          <cell r="M30">
            <v>71688.829175096413</v>
          </cell>
          <cell r="N30" t="str">
            <v>&lt;Includes 7709 MWh of C&amp;S</v>
          </cell>
          <cell r="O30">
            <v>0.96</v>
          </cell>
          <cell r="P30">
            <v>1.04</v>
          </cell>
          <cell r="Q30">
            <v>0.96</v>
          </cell>
          <cell r="T30">
            <v>0.8</v>
          </cell>
          <cell r="U30">
            <v>0.9</v>
          </cell>
          <cell r="V30">
            <v>0.8</v>
          </cell>
          <cell r="W30">
            <v>80000</v>
          </cell>
          <cell r="X30">
            <v>80000</v>
          </cell>
          <cell r="Z30" t="str">
            <v>N/A</v>
          </cell>
          <cell r="AA30" t="str">
            <v>N/A</v>
          </cell>
          <cell r="AB30" t="str">
            <v>N/A</v>
          </cell>
          <cell r="AC30" t="str">
            <v>N/A</v>
          </cell>
          <cell r="AF30">
            <v>0</v>
          </cell>
          <cell r="AG30" t="str">
            <v>N/A</v>
          </cell>
          <cell r="AH30" t="str">
            <v>N/A</v>
          </cell>
          <cell r="AI30" t="str">
            <v>N/A</v>
          </cell>
          <cell r="AJ30" t="str">
            <v>N/A</v>
          </cell>
          <cell r="AK30" t="str">
            <v>N/A</v>
          </cell>
          <cell r="AN30">
            <v>0</v>
          </cell>
          <cell r="AO30" t="str">
            <v>N/A</v>
          </cell>
          <cell r="AP30" t="str">
            <v>N/A</v>
          </cell>
          <cell r="AQ30" t="str">
            <v>N/A</v>
          </cell>
          <cell r="AR30" t="str">
            <v>N/A</v>
          </cell>
          <cell r="AS30" t="str">
            <v>N/A</v>
          </cell>
          <cell r="AV30">
            <v>0</v>
          </cell>
          <cell r="AW30" t="str">
            <v>N/A</v>
          </cell>
        </row>
        <row r="31">
          <cell r="A31" t="str">
            <v>Nebraska</v>
          </cell>
          <cell r="B31" t="str">
            <v>NE</v>
          </cell>
          <cell r="C31" t="str">
            <v>MEEA</v>
          </cell>
          <cell r="D31">
            <v>73821</v>
          </cell>
          <cell r="E31" t="str">
            <v>N/A</v>
          </cell>
          <cell r="F31">
            <v>66175</v>
          </cell>
          <cell r="H31">
            <v>57275.283691511555</v>
          </cell>
          <cell r="I31">
            <v>62902</v>
          </cell>
          <cell r="K31">
            <v>88725</v>
          </cell>
          <cell r="M31">
            <v>75953.030657764539</v>
          </cell>
          <cell r="O31" t="str">
            <v>N/A</v>
          </cell>
          <cell r="P31" t="str">
            <v>N/A</v>
          </cell>
          <cell r="Q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>Nevada</v>
          </cell>
          <cell r="B32" t="str">
            <v>NV</v>
          </cell>
          <cell r="C32" t="str">
            <v>SWEEP</v>
          </cell>
          <cell r="D32">
            <v>223724</v>
          </cell>
          <cell r="E32">
            <v>225514.52</v>
          </cell>
          <cell r="F32">
            <v>172021</v>
          </cell>
          <cell r="G32">
            <v>2118.0039955000002</v>
          </cell>
          <cell r="H32">
            <v>227347.67874124696</v>
          </cell>
          <cell r="I32">
            <v>198968</v>
          </cell>
          <cell r="J32">
            <v>214535</v>
          </cell>
          <cell r="K32">
            <v>247424</v>
          </cell>
          <cell r="L32">
            <v>2896</v>
          </cell>
          <cell r="M32">
            <v>217014.12061746843</v>
          </cell>
          <cell r="N32" t="str">
            <v>&lt;Includes DG</v>
          </cell>
          <cell r="P32">
            <v>0.26300000000000001</v>
          </cell>
          <cell r="Q32">
            <v>0.22960317460317461</v>
          </cell>
          <cell r="T32">
            <v>0</v>
          </cell>
          <cell r="V32">
            <v>0</v>
          </cell>
          <cell r="W32">
            <v>0</v>
          </cell>
          <cell r="X32">
            <v>0</v>
          </cell>
          <cell r="Z32" t="str">
            <v>N/A</v>
          </cell>
          <cell r="AA32" t="str">
            <v>N/A</v>
          </cell>
          <cell r="AB32" t="str">
            <v>N/A</v>
          </cell>
          <cell r="AC32" t="str">
            <v>N/A</v>
          </cell>
          <cell r="AH32" t="str">
            <v>N/A</v>
          </cell>
          <cell r="AI32" t="str">
            <v>N/A</v>
          </cell>
          <cell r="AJ32" t="str">
            <v>N/A</v>
          </cell>
          <cell r="AK32" t="str">
            <v>N/A</v>
          </cell>
          <cell r="AP32" t="str">
            <v>N/A</v>
          </cell>
          <cell r="AQ32" t="str">
            <v>N/A</v>
          </cell>
          <cell r="AR32" t="str">
            <v>N/A</v>
          </cell>
          <cell r="AS32" t="str">
            <v>N/A</v>
          </cell>
        </row>
        <row r="33">
          <cell r="A33" t="str">
            <v>New Hampshire</v>
          </cell>
          <cell r="B33" t="str">
            <v>NH</v>
          </cell>
          <cell r="C33" t="str">
            <v>NEEP</v>
          </cell>
          <cell r="D33">
            <v>74568</v>
          </cell>
          <cell r="E33">
            <v>73179.600000000006</v>
          </cell>
          <cell r="F33">
            <v>73179.600000000006</v>
          </cell>
          <cell r="H33">
            <v>63337.851914338331</v>
          </cell>
          <cell r="I33">
            <v>183532</v>
          </cell>
          <cell r="J33">
            <v>90812</v>
          </cell>
          <cell r="K33">
            <v>90812</v>
          </cell>
          <cell r="M33">
            <v>77739.606876223319</v>
          </cell>
          <cell r="N33" t="str">
            <v>&lt;NTGR = 0???, includes C&amp;S</v>
          </cell>
          <cell r="O33">
            <v>1.9</v>
          </cell>
          <cell r="P33">
            <v>1.9</v>
          </cell>
          <cell r="Q33">
            <v>1.6587301587301586</v>
          </cell>
          <cell r="T33">
            <v>1.9</v>
          </cell>
          <cell r="U33">
            <v>1.9</v>
          </cell>
          <cell r="V33">
            <v>1.9</v>
          </cell>
          <cell r="W33">
            <v>190000</v>
          </cell>
          <cell r="X33">
            <v>237186</v>
          </cell>
          <cell r="Z33" t="str">
            <v>N/A</v>
          </cell>
          <cell r="AA33" t="str">
            <v>N/A</v>
          </cell>
          <cell r="AB33" t="str">
            <v>N/A</v>
          </cell>
          <cell r="AC33" t="str">
            <v>N/A</v>
          </cell>
          <cell r="AD33">
            <v>20564</v>
          </cell>
          <cell r="AE33">
            <v>20564</v>
          </cell>
          <cell r="AF33">
            <v>17433</v>
          </cell>
          <cell r="AG33">
            <v>17433</v>
          </cell>
          <cell r="AH33" t="str">
            <v>N/A</v>
          </cell>
          <cell r="AI33" t="str">
            <v>N/A</v>
          </cell>
          <cell r="AJ33" t="str">
            <v>N/A</v>
          </cell>
          <cell r="AK33" t="str">
            <v>N/A</v>
          </cell>
          <cell r="AL33">
            <v>5274</v>
          </cell>
          <cell r="AM33">
            <v>5274</v>
          </cell>
          <cell r="AN33">
            <v>22186</v>
          </cell>
          <cell r="AO33">
            <v>22186</v>
          </cell>
          <cell r="AP33">
            <v>1.5</v>
          </cell>
          <cell r="AQ33">
            <v>1</v>
          </cell>
          <cell r="AR33">
            <v>1.3</v>
          </cell>
          <cell r="AS33">
            <v>1.1000000000000001</v>
          </cell>
          <cell r="AT33">
            <v>3060</v>
          </cell>
          <cell r="AU33">
            <v>3060</v>
          </cell>
          <cell r="AV33">
            <v>7567</v>
          </cell>
          <cell r="AW33">
            <v>7567</v>
          </cell>
        </row>
        <row r="34">
          <cell r="A34" t="str">
            <v>New Jersey</v>
          </cell>
          <cell r="B34" t="str">
            <v>NJ</v>
          </cell>
          <cell r="C34" t="str">
            <v>NEEP</v>
          </cell>
          <cell r="D34">
            <v>486307</v>
          </cell>
          <cell r="F34">
            <v>384349</v>
          </cell>
          <cell r="H34">
            <v>332658.82903738233</v>
          </cell>
          <cell r="I34">
            <v>371436</v>
          </cell>
          <cell r="K34">
            <v>482850</v>
          </cell>
          <cell r="M34">
            <v>413343.71206651576</v>
          </cell>
          <cell r="P34">
            <v>12.3</v>
          </cell>
          <cell r="Q34">
            <v>10.738095238095239</v>
          </cell>
          <cell r="T34">
            <v>9.1970299999999998</v>
          </cell>
          <cell r="V34">
            <v>9.1970299999999998</v>
          </cell>
          <cell r="W34">
            <v>919703</v>
          </cell>
          <cell r="X34">
            <v>919703</v>
          </cell>
          <cell r="Z34" t="str">
            <v>N/A</v>
          </cell>
          <cell r="AA34" t="str">
            <v>N/A</v>
          </cell>
          <cell r="AB34" t="str">
            <v>N/A</v>
          </cell>
          <cell r="AC34" t="str">
            <v>N/A</v>
          </cell>
          <cell r="AH34" t="str">
            <v>N/A</v>
          </cell>
          <cell r="AI34" t="str">
            <v>N/A</v>
          </cell>
          <cell r="AJ34" t="str">
            <v>N/A</v>
          </cell>
          <cell r="AK34" t="str">
            <v>N/A</v>
          </cell>
        </row>
        <row r="35">
          <cell r="A35" t="str">
            <v>New Mexico</v>
          </cell>
          <cell r="B35" t="str">
            <v>NM</v>
          </cell>
          <cell r="C35" t="str">
            <v>SWEEP</v>
          </cell>
          <cell r="D35">
            <v>134341</v>
          </cell>
          <cell r="E35">
            <v>135000</v>
          </cell>
          <cell r="F35">
            <v>105061</v>
          </cell>
          <cell r="H35">
            <v>135000</v>
          </cell>
          <cell r="I35">
            <v>138812</v>
          </cell>
          <cell r="J35">
            <v>120404</v>
          </cell>
          <cell r="M35">
            <v>120404</v>
          </cell>
          <cell r="O35" t="str">
            <v>Data not yet available</v>
          </cell>
          <cell r="Q35">
            <v>0.75</v>
          </cell>
          <cell r="T35">
            <v>0.8</v>
          </cell>
          <cell r="U35">
            <v>0.9</v>
          </cell>
          <cell r="V35">
            <v>0.8</v>
          </cell>
          <cell r="W35">
            <v>80000</v>
          </cell>
          <cell r="X35">
            <v>80000</v>
          </cell>
          <cell r="Z35" t="str">
            <v>N/A</v>
          </cell>
          <cell r="AA35" t="str">
            <v>N/A</v>
          </cell>
          <cell r="AB35" t="str">
            <v>N/A</v>
          </cell>
          <cell r="AC35" t="str">
            <v>N/A</v>
          </cell>
          <cell r="AH35" t="str">
            <v>N/A</v>
          </cell>
          <cell r="AI35" t="str">
            <v>N/A</v>
          </cell>
          <cell r="AJ35" t="str">
            <v>N/A</v>
          </cell>
          <cell r="AK35" t="str">
            <v>N/A</v>
          </cell>
          <cell r="AP35" t="str">
            <v>N/A</v>
          </cell>
          <cell r="AQ35" t="str">
            <v>N/A</v>
          </cell>
          <cell r="AR35" t="str">
            <v>N/A</v>
          </cell>
          <cell r="AS35" t="str">
            <v>N/A</v>
          </cell>
        </row>
        <row r="36">
          <cell r="A36" t="str">
            <v>New York</v>
          </cell>
          <cell r="B36" t="str">
            <v>NY</v>
          </cell>
          <cell r="C36" t="str">
            <v>NEEP</v>
          </cell>
          <cell r="D36">
            <v>1597820</v>
          </cell>
          <cell r="E36">
            <v>1599900.02</v>
          </cell>
          <cell r="F36">
            <v>1726503.6</v>
          </cell>
          <cell r="H36">
            <v>1599900.02</v>
          </cell>
          <cell r="I36">
            <v>1445285</v>
          </cell>
          <cell r="J36">
            <v>1722962</v>
          </cell>
          <cell r="K36">
            <v>1976520</v>
          </cell>
          <cell r="M36">
            <v>1722962</v>
          </cell>
          <cell r="O36">
            <v>30.917847699999996</v>
          </cell>
          <cell r="P36">
            <v>35.400019299999997</v>
          </cell>
          <cell r="Q36">
            <v>30.917847699999996</v>
          </cell>
          <cell r="T36">
            <v>39.39725</v>
          </cell>
          <cell r="U36">
            <v>43.408050000000003</v>
          </cell>
          <cell r="V36">
            <v>39.39725</v>
          </cell>
          <cell r="W36">
            <v>3939725</v>
          </cell>
          <cell r="X36">
            <v>3939728.9</v>
          </cell>
          <cell r="AB36">
            <v>2</v>
          </cell>
          <cell r="AC36">
            <v>2.2000000000000002</v>
          </cell>
          <cell r="AF36">
            <v>3.9</v>
          </cell>
          <cell r="AJ36">
            <v>0.1</v>
          </cell>
          <cell r="AK36">
            <v>0.1</v>
          </cell>
          <cell r="AR36">
            <v>0.2</v>
          </cell>
          <cell r="AS36">
            <v>0.2</v>
          </cell>
        </row>
        <row r="37">
          <cell r="A37" t="str">
            <v>North Carolina</v>
          </cell>
          <cell r="B37" t="str">
            <v>NC</v>
          </cell>
          <cell r="C37" t="str">
            <v>SEEA</v>
          </cell>
          <cell r="D37">
            <v>961087</v>
          </cell>
          <cell r="E37">
            <v>758455</v>
          </cell>
          <cell r="F37">
            <v>1480768</v>
          </cell>
          <cell r="G37">
            <v>663.01099999999997</v>
          </cell>
          <cell r="H37">
            <v>759028.8442480634</v>
          </cell>
          <cell r="I37">
            <v>1445816</v>
          </cell>
          <cell r="J37">
            <v>984238</v>
          </cell>
          <cell r="K37">
            <v>1175862</v>
          </cell>
          <cell r="L37">
            <v>917.5</v>
          </cell>
          <cell r="M37">
            <v>928921.859817171</v>
          </cell>
          <cell r="N37" t="str">
            <v>&lt;Need to check line loss factors</v>
          </cell>
          <cell r="O37" t="str">
            <v>N/A</v>
          </cell>
          <cell r="P37">
            <v>1.3</v>
          </cell>
          <cell r="Q37">
            <v>1.1349206349206349</v>
          </cell>
          <cell r="U37">
            <v>1.4</v>
          </cell>
          <cell r="V37">
            <v>1.2564102564102564</v>
          </cell>
          <cell r="W37">
            <v>125641.02564102564</v>
          </cell>
          <cell r="X37">
            <v>125641.02564102564</v>
          </cell>
          <cell r="Z37" t="str">
            <v>N/A</v>
          </cell>
          <cell r="AA37" t="str">
            <v>N/A</v>
          </cell>
          <cell r="AB37" t="str">
            <v>N/A</v>
          </cell>
          <cell r="AC37" t="str">
            <v>N/A</v>
          </cell>
          <cell r="AF37">
            <v>0</v>
          </cell>
          <cell r="AG37" t="str">
            <v>N/A</v>
          </cell>
          <cell r="AH37" t="str">
            <v>N/A</v>
          </cell>
          <cell r="AI37" t="str">
            <v>N/A</v>
          </cell>
          <cell r="AJ37" t="str">
            <v>N/A</v>
          </cell>
          <cell r="AK37" t="str">
            <v>N/A</v>
          </cell>
          <cell r="AN37">
            <v>0</v>
          </cell>
          <cell r="AO37" t="str">
            <v>N/A</v>
          </cell>
          <cell r="AP37" t="str">
            <v>N/A</v>
          </cell>
          <cell r="AQ37" t="str">
            <v>N/A</v>
          </cell>
          <cell r="AR37" t="str">
            <v>N/A</v>
          </cell>
          <cell r="AS37" t="str">
            <v>N/A</v>
          </cell>
          <cell r="AV37">
            <v>0</v>
          </cell>
          <cell r="AW37" t="str">
            <v>N/A</v>
          </cell>
        </row>
        <row r="38">
          <cell r="A38" t="str">
            <v>North Dakota</v>
          </cell>
          <cell r="B38" t="str">
            <v>ND</v>
          </cell>
          <cell r="C38" t="str">
            <v>MEEA</v>
          </cell>
          <cell r="D38">
            <v>3107</v>
          </cell>
          <cell r="E38" t="str">
            <v>-</v>
          </cell>
          <cell r="F38" t="str">
            <v>-</v>
          </cell>
          <cell r="H38">
            <v>1761.3177531125955</v>
          </cell>
          <cell r="I38">
            <v>1798</v>
          </cell>
          <cell r="M38">
            <v>1761.3177531125955</v>
          </cell>
          <cell r="Q38">
            <v>0.1</v>
          </cell>
          <cell r="V38">
            <v>0.1</v>
          </cell>
          <cell r="W38">
            <v>10000</v>
          </cell>
          <cell r="X38">
            <v>10000</v>
          </cell>
          <cell r="Z38" t="str">
            <v>N/A</v>
          </cell>
          <cell r="AA38" t="str">
            <v>N/A</v>
          </cell>
          <cell r="AB38" t="str">
            <v>N/A</v>
          </cell>
          <cell r="AC38" t="str">
            <v>N/A</v>
          </cell>
          <cell r="AH38" t="str">
            <v>N/A</v>
          </cell>
          <cell r="AI38" t="str">
            <v>N/A</v>
          </cell>
          <cell r="AJ38" t="str">
            <v>N/A</v>
          </cell>
          <cell r="AK38" t="str">
            <v>N/A</v>
          </cell>
          <cell r="AP38" t="str">
            <v>N/A</v>
          </cell>
          <cell r="AQ38" t="str">
            <v>N/A</v>
          </cell>
          <cell r="AR38" t="str">
            <v>N/A</v>
          </cell>
          <cell r="AS38" t="str">
            <v>N/A</v>
          </cell>
        </row>
        <row r="39">
          <cell r="A39" t="str">
            <v>Ohio</v>
          </cell>
          <cell r="B39" t="str">
            <v>OH</v>
          </cell>
          <cell r="C39" t="str">
            <v>MEEA</v>
          </cell>
          <cell r="D39">
            <v>1484060</v>
          </cell>
          <cell r="H39">
            <v>1284472.3462822009</v>
          </cell>
          <cell r="I39">
            <v>1240781</v>
          </cell>
          <cell r="K39">
            <v>1691721</v>
          </cell>
          <cell r="M39">
            <v>1448197.6554227567</v>
          </cell>
          <cell r="Q39">
            <v>7.1135532081818189</v>
          </cell>
          <cell r="V39">
            <v>7.1135532081818189</v>
          </cell>
          <cell r="W39">
            <v>711355.32081818185</v>
          </cell>
          <cell r="X39">
            <v>711355.32081818185</v>
          </cell>
        </row>
        <row r="40">
          <cell r="A40" t="str">
            <v>Oklahoma</v>
          </cell>
          <cell r="B40" t="str">
            <v>OK</v>
          </cell>
          <cell r="C40" t="str">
            <v>SPEER</v>
          </cell>
          <cell r="D40">
            <v>207165</v>
          </cell>
          <cell r="E40">
            <v>236027</v>
          </cell>
          <cell r="F40">
            <v>277892</v>
          </cell>
          <cell r="H40">
            <v>236027</v>
          </cell>
          <cell r="I40">
            <v>267842</v>
          </cell>
          <cell r="J40">
            <v>254425</v>
          </cell>
          <cell r="K40">
            <v>299752</v>
          </cell>
          <cell r="M40">
            <v>254425</v>
          </cell>
          <cell r="O40">
            <v>3.105</v>
          </cell>
          <cell r="P40">
            <v>3.7010000000000001</v>
          </cell>
          <cell r="Q40">
            <v>3.105</v>
          </cell>
          <cell r="T40">
            <v>4.7649999999999997</v>
          </cell>
          <cell r="U40">
            <v>5.4390000000000001</v>
          </cell>
          <cell r="V40">
            <v>4.7649999999999997</v>
          </cell>
          <cell r="W40">
            <v>476499.99999999994</v>
          </cell>
          <cell r="X40">
            <v>476499.99999999994</v>
          </cell>
          <cell r="Z40" t="str">
            <v>N/A</v>
          </cell>
          <cell r="AA40" t="str">
            <v>N/A</v>
          </cell>
          <cell r="AB40" t="str">
            <v>N/A</v>
          </cell>
          <cell r="AC40" t="str">
            <v>N/A</v>
          </cell>
          <cell r="AH40" t="str">
            <v>N/A</v>
          </cell>
          <cell r="AI40" t="str">
            <v>N/A</v>
          </cell>
          <cell r="AJ40" t="str">
            <v>N/A</v>
          </cell>
          <cell r="AK40" t="str">
            <v>N/A</v>
          </cell>
        </row>
        <row r="41">
          <cell r="A41" t="str">
            <v>Oregon</v>
          </cell>
          <cell r="B41" t="str">
            <v>OR</v>
          </cell>
          <cell r="C41" t="str">
            <v>NEEA</v>
          </cell>
          <cell r="D41">
            <v>562181</v>
          </cell>
          <cell r="E41">
            <v>468346.14299999998</v>
          </cell>
          <cell r="F41">
            <v>521476.364</v>
          </cell>
          <cell r="G41">
            <v>79703.563815996094</v>
          </cell>
          <cell r="H41">
            <v>537330.5665555069</v>
          </cell>
          <cell r="I41">
            <v>619808</v>
          </cell>
          <cell r="J41">
            <v>510134</v>
          </cell>
          <cell r="K41">
            <v>574822</v>
          </cell>
          <cell r="L41">
            <v>74801</v>
          </cell>
          <cell r="M41">
            <v>574167.3913353784</v>
          </cell>
          <cell r="N41" t="str">
            <v>&lt;Includes 50,512 of C&amp;S</v>
          </cell>
          <cell r="O41">
            <v>6.7175219999999998</v>
          </cell>
          <cell r="P41">
            <v>7.6153380000000004</v>
          </cell>
          <cell r="Q41">
            <v>6.7175219999999998</v>
          </cell>
          <cell r="T41">
            <v>6.8</v>
          </cell>
          <cell r="U41">
            <v>7.6</v>
          </cell>
          <cell r="V41">
            <v>6.8</v>
          </cell>
          <cell r="W41">
            <v>680000</v>
          </cell>
          <cell r="X41">
            <v>680000</v>
          </cell>
          <cell r="AN41">
            <v>0</v>
          </cell>
        </row>
        <row r="42">
          <cell r="A42" t="str">
            <v>Pennsylvania</v>
          </cell>
          <cell r="B42" t="str">
            <v>PA</v>
          </cell>
          <cell r="C42" t="str">
            <v>NEEP</v>
          </cell>
          <cell r="D42">
            <v>1046969</v>
          </cell>
          <cell r="E42">
            <v>1058768</v>
          </cell>
          <cell r="F42">
            <v>1515277</v>
          </cell>
          <cell r="H42">
            <v>1058768</v>
          </cell>
          <cell r="I42">
            <v>1260325</v>
          </cell>
          <cell r="J42">
            <v>797448</v>
          </cell>
          <cell r="K42">
            <v>1057159</v>
          </cell>
          <cell r="M42">
            <v>797448</v>
          </cell>
          <cell r="O42" t="str">
            <v>N/A</v>
          </cell>
          <cell r="P42">
            <v>0.873</v>
          </cell>
          <cell r="Q42">
            <v>0.76214285714285712</v>
          </cell>
          <cell r="T42">
            <v>0.17757999999999999</v>
          </cell>
          <cell r="U42">
            <v>0.89930999999999994</v>
          </cell>
          <cell r="V42">
            <v>0.80707307692307695</v>
          </cell>
          <cell r="W42">
            <v>80707.307692307688</v>
          </cell>
          <cell r="X42">
            <v>80707.307692307688</v>
          </cell>
          <cell r="Z42" t="str">
            <v>N/A</v>
          </cell>
          <cell r="AA42" t="str">
            <v>N/A</v>
          </cell>
          <cell r="AB42" t="str">
            <v>N/A</v>
          </cell>
          <cell r="AC42" t="str">
            <v>N/A</v>
          </cell>
          <cell r="AF42">
            <v>0</v>
          </cell>
          <cell r="AG42" t="str">
            <v>N/A</v>
          </cell>
          <cell r="AH42" t="str">
            <v>N/A</v>
          </cell>
          <cell r="AI42" t="str">
            <v>N/A</v>
          </cell>
          <cell r="AJ42" t="str">
            <v>N/A</v>
          </cell>
          <cell r="AK42" t="str">
            <v>N/A</v>
          </cell>
          <cell r="AN42">
            <v>0</v>
          </cell>
          <cell r="AO42" t="str">
            <v>N/A</v>
          </cell>
          <cell r="AV42">
            <v>0</v>
          </cell>
          <cell r="AW42" t="str">
            <v>N/A</v>
          </cell>
        </row>
        <row r="43">
          <cell r="A43" t="str">
            <v>Rhode Island</v>
          </cell>
          <cell r="B43" t="str">
            <v>RI</v>
          </cell>
          <cell r="C43" t="str">
            <v>NEEP</v>
          </cell>
          <cell r="D43">
            <v>250388</v>
          </cell>
          <cell r="E43">
            <v>214329</v>
          </cell>
          <cell r="H43">
            <v>214329</v>
          </cell>
          <cell r="I43">
            <v>234076</v>
          </cell>
          <cell r="J43">
            <v>232032</v>
          </cell>
          <cell r="M43">
            <v>232032</v>
          </cell>
          <cell r="N43" t="str">
            <v>&lt;They have a weird note about line losses</v>
          </cell>
          <cell r="O43">
            <v>4.1782000000000004</v>
          </cell>
          <cell r="Q43">
            <v>4.1782000000000004</v>
          </cell>
          <cell r="T43">
            <v>4.5999999999999996</v>
          </cell>
          <cell r="V43">
            <v>4.5999999999999996</v>
          </cell>
          <cell r="W43">
            <v>459999.99999999994</v>
          </cell>
          <cell r="X43">
            <v>459999.99999999994</v>
          </cell>
          <cell r="Z43" t="str">
            <v>N/A</v>
          </cell>
          <cell r="AA43" t="str">
            <v>N/A</v>
          </cell>
          <cell r="AB43" t="str">
            <v>N/A</v>
          </cell>
          <cell r="AC43" t="str">
            <v>N/A</v>
          </cell>
          <cell r="AH43" t="str">
            <v>N/A</v>
          </cell>
          <cell r="AI43" t="str">
            <v>N/A</v>
          </cell>
          <cell r="AJ43" t="str">
            <v>N/A</v>
          </cell>
          <cell r="AK43" t="str">
            <v>N/A</v>
          </cell>
          <cell r="AP43" t="str">
            <v>N/A</v>
          </cell>
          <cell r="AQ43" t="str">
            <v>N/A</v>
          </cell>
          <cell r="AR43" t="str">
            <v>N/A</v>
          </cell>
          <cell r="AS43" t="str">
            <v>N/A</v>
          </cell>
        </row>
        <row r="44">
          <cell r="A44" t="str">
            <v>South Carolina</v>
          </cell>
          <cell r="B44" t="str">
            <v>SC</v>
          </cell>
          <cell r="C44" t="str">
            <v>SEEA</v>
          </cell>
          <cell r="D44">
            <v>352299</v>
          </cell>
          <cell r="H44">
            <v>304919.15631637065</v>
          </cell>
          <cell r="I44">
            <v>1089888</v>
          </cell>
          <cell r="M44">
            <v>304919.15631637065</v>
          </cell>
          <cell r="Q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 t="str">
            <v>South Dakota</v>
          </cell>
          <cell r="B45" t="str">
            <v>SD</v>
          </cell>
          <cell r="C45" t="str">
            <v>MEEA</v>
          </cell>
          <cell r="D45">
            <v>23467</v>
          </cell>
          <cell r="E45" t="str">
            <v>N/A</v>
          </cell>
          <cell r="F45">
            <v>41257</v>
          </cell>
          <cell r="H45">
            <v>35708.445474283224</v>
          </cell>
          <cell r="I45">
            <v>31410</v>
          </cell>
          <cell r="K45">
            <v>36715</v>
          </cell>
          <cell r="M45">
            <v>29936.95444769043</v>
          </cell>
          <cell r="N45" t="str">
            <v>&lt;Includes DR</v>
          </cell>
          <cell r="O45" t="str">
            <v>N/A</v>
          </cell>
          <cell r="P45">
            <v>0.7</v>
          </cell>
          <cell r="Q45">
            <v>0.61111111111111105</v>
          </cell>
          <cell r="U45">
            <v>0.4</v>
          </cell>
          <cell r="V45">
            <v>0.35897435897435903</v>
          </cell>
          <cell r="W45">
            <v>35897.435897435906</v>
          </cell>
          <cell r="X45">
            <v>35897.435897435906</v>
          </cell>
          <cell r="Z45" t="str">
            <v>N/A</v>
          </cell>
          <cell r="AA45" t="str">
            <v>N/A</v>
          </cell>
          <cell r="AB45" t="str">
            <v>N/A</v>
          </cell>
          <cell r="AC45" t="str">
            <v>N/A</v>
          </cell>
          <cell r="AH45" t="str">
            <v>N/A</v>
          </cell>
          <cell r="AI45" t="str">
            <v>N/A</v>
          </cell>
          <cell r="AJ45" t="str">
            <v>N/A</v>
          </cell>
          <cell r="AK45" t="str">
            <v>N/A</v>
          </cell>
          <cell r="AP45" t="str">
            <v>N/A</v>
          </cell>
          <cell r="AQ45" t="str">
            <v>N/A</v>
          </cell>
          <cell r="AR45" t="str">
            <v>N/A</v>
          </cell>
          <cell r="AS45" t="str">
            <v>N/A</v>
          </cell>
        </row>
        <row r="46">
          <cell r="A46" t="str">
            <v>Tennessee</v>
          </cell>
          <cell r="B46" t="str">
            <v>TN</v>
          </cell>
          <cell r="C46" t="str">
            <v>SEEA</v>
          </cell>
          <cell r="D46">
            <v>226798</v>
          </cell>
          <cell r="G46">
            <v>219442.03818567999</v>
          </cell>
          <cell r="H46">
            <v>189929.80719196575</v>
          </cell>
          <cell r="I46">
            <v>219443</v>
          </cell>
          <cell r="L46">
            <v>209512</v>
          </cell>
          <cell r="M46">
            <v>189929.80719196575</v>
          </cell>
          <cell r="Q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>Texas</v>
          </cell>
          <cell r="B47" t="str">
            <v>TX</v>
          </cell>
          <cell r="C47" t="str">
            <v>SPEER</v>
          </cell>
          <cell r="D47">
            <v>903120</v>
          </cell>
          <cell r="F47">
            <v>595115.07999999996</v>
          </cell>
          <cell r="G47">
            <v>225351</v>
          </cell>
          <cell r="H47">
            <v>740430.48675627634</v>
          </cell>
          <cell r="I47">
            <v>882111</v>
          </cell>
          <cell r="K47">
            <v>935568</v>
          </cell>
          <cell r="M47">
            <v>800892.92743221705</v>
          </cell>
          <cell r="Q47">
            <v>0</v>
          </cell>
          <cell r="V47">
            <v>0</v>
          </cell>
          <cell r="W47">
            <v>0</v>
          </cell>
          <cell r="X47">
            <v>0</v>
          </cell>
          <cell r="Z47" t="str">
            <v>N/A</v>
          </cell>
          <cell r="AA47" t="str">
            <v>N/A</v>
          </cell>
          <cell r="AB47" t="str">
            <v>N/A</v>
          </cell>
          <cell r="AC47" t="str">
            <v>N/A</v>
          </cell>
          <cell r="AH47" t="str">
            <v>N/A</v>
          </cell>
          <cell r="AI47" t="str">
            <v>N/A</v>
          </cell>
          <cell r="AJ47" t="str">
            <v>N/A</v>
          </cell>
          <cell r="AK47" t="str">
            <v>N/A</v>
          </cell>
          <cell r="AP47" t="str">
            <v>N/A</v>
          </cell>
          <cell r="AQ47" t="str">
            <v>N/A</v>
          </cell>
          <cell r="AR47" t="str">
            <v>N/A</v>
          </cell>
          <cell r="AS47" t="str">
            <v>N/A</v>
          </cell>
        </row>
        <row r="48">
          <cell r="A48" t="str">
            <v>Utah</v>
          </cell>
          <cell r="B48" t="str">
            <v>UT</v>
          </cell>
          <cell r="C48" t="str">
            <v>SWEEP</v>
          </cell>
          <cell r="D48">
            <v>229573</v>
          </cell>
          <cell r="E48">
            <v>232299</v>
          </cell>
          <cell r="F48">
            <v>308497</v>
          </cell>
          <cell r="H48">
            <v>232299</v>
          </cell>
          <cell r="I48">
            <v>297830</v>
          </cell>
          <cell r="J48">
            <v>254907</v>
          </cell>
          <cell r="K48">
            <v>343650</v>
          </cell>
          <cell r="M48">
            <v>254907</v>
          </cell>
          <cell r="N48" t="str">
            <v>&lt;Includes some C&amp;S but no figure given</v>
          </cell>
          <cell r="O48">
            <v>8.27</v>
          </cell>
          <cell r="P48">
            <v>10.3375</v>
          </cell>
          <cell r="Q48">
            <v>8.27</v>
          </cell>
          <cell r="T48">
            <v>8.9</v>
          </cell>
          <cell r="V48">
            <v>8.9</v>
          </cell>
          <cell r="W48">
            <v>890000</v>
          </cell>
          <cell r="X48">
            <v>890000</v>
          </cell>
          <cell r="Z48" t="str">
            <v>N/A</v>
          </cell>
          <cell r="AA48" t="str">
            <v>N/A</v>
          </cell>
          <cell r="AB48" t="str">
            <v>N/A</v>
          </cell>
          <cell r="AC48" t="str">
            <v>N/A</v>
          </cell>
          <cell r="AH48" t="str">
            <v>N/A</v>
          </cell>
          <cell r="AI48" t="str">
            <v>N/A</v>
          </cell>
          <cell r="AJ48" t="str">
            <v>N/A</v>
          </cell>
          <cell r="AK48" t="str">
            <v>N/A</v>
          </cell>
          <cell r="AP48" t="str">
            <v>N/A</v>
          </cell>
          <cell r="AQ48" t="str">
            <v>N/A</v>
          </cell>
          <cell r="AR48" t="str">
            <v>N/A</v>
          </cell>
          <cell r="AS48" t="str">
            <v>N/A</v>
          </cell>
        </row>
        <row r="49">
          <cell r="A49" t="str">
            <v>Vermont</v>
          </cell>
          <cell r="B49" t="str">
            <v>VT</v>
          </cell>
          <cell r="C49" t="str">
            <v>NEEP</v>
          </cell>
          <cell r="D49">
            <v>111151</v>
          </cell>
          <cell r="E49">
            <v>138318</v>
          </cell>
          <cell r="H49">
            <v>138318</v>
          </cell>
          <cell r="I49">
            <v>135683</v>
          </cell>
          <cell r="J49">
            <v>183722</v>
          </cell>
          <cell r="M49">
            <v>183722</v>
          </cell>
          <cell r="O49">
            <v>0.75522</v>
          </cell>
          <cell r="Q49">
            <v>0.75522</v>
          </cell>
          <cell r="T49">
            <v>0.7</v>
          </cell>
          <cell r="U49">
            <v>0.7</v>
          </cell>
          <cell r="V49">
            <v>0.7</v>
          </cell>
          <cell r="W49">
            <v>70000</v>
          </cell>
          <cell r="X49">
            <v>287410</v>
          </cell>
          <cell r="Z49" t="str">
            <v>N/A</v>
          </cell>
          <cell r="AA49" t="str">
            <v>N/A</v>
          </cell>
          <cell r="AB49" t="str">
            <v>N/A</v>
          </cell>
          <cell r="AC49" t="str">
            <v>N/A</v>
          </cell>
          <cell r="AE49">
            <v>124584</v>
          </cell>
          <cell r="AF49">
            <v>217410</v>
          </cell>
          <cell r="AH49" t="str">
            <v>N/A</v>
          </cell>
          <cell r="AI49" t="str">
            <v>N/A</v>
          </cell>
          <cell r="AJ49" t="str">
            <v>N/A</v>
          </cell>
          <cell r="AK49" t="str">
            <v>N/A</v>
          </cell>
          <cell r="AP49">
            <v>0.5</v>
          </cell>
          <cell r="AQ49" t="str">
            <v>N/A</v>
          </cell>
          <cell r="AR49">
            <v>0.5</v>
          </cell>
          <cell r="AS49" t="str">
            <v>N/A</v>
          </cell>
        </row>
        <row r="50">
          <cell r="A50" t="str">
            <v>Virginia</v>
          </cell>
          <cell r="B50" t="str">
            <v>VA</v>
          </cell>
          <cell r="C50" t="str">
            <v>SEEA</v>
          </cell>
          <cell r="D50">
            <v>115027</v>
          </cell>
          <cell r="G50">
            <v>1188.13276898</v>
          </cell>
          <cell r="H50">
            <v>99557.295915126553</v>
          </cell>
          <cell r="I50">
            <v>231776</v>
          </cell>
          <cell r="L50">
            <v>635.1</v>
          </cell>
          <cell r="M50">
            <v>99557.295915126553</v>
          </cell>
          <cell r="Q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Washington</v>
          </cell>
          <cell r="B51" t="str">
            <v>WA</v>
          </cell>
          <cell r="C51" t="str">
            <v>NEEA</v>
          </cell>
          <cell r="D51">
            <v>862551</v>
          </cell>
          <cell r="E51">
            <v>964707</v>
          </cell>
          <cell r="G51">
            <v>454514.52161895402</v>
          </cell>
          <cell r="H51">
            <v>1358094.9587100453</v>
          </cell>
          <cell r="I51">
            <v>949785</v>
          </cell>
          <cell r="K51">
            <v>934769</v>
          </cell>
          <cell r="L51">
            <v>461886</v>
          </cell>
          <cell r="M51">
            <v>1195606.4247204298</v>
          </cell>
          <cell r="N51" t="str">
            <v>&lt;At least 3/4 at meter, some gen. Excludes utilities with fewer than 25,000 retail customers, who account for about 15 percent of total retail load.</v>
          </cell>
          <cell r="O51">
            <v>5.7651789999999998</v>
          </cell>
          <cell r="Q51">
            <v>5.7651789999999998</v>
          </cell>
          <cell r="S51" t="str">
            <v>Includes only IOUs</v>
          </cell>
          <cell r="U51">
            <v>5.61</v>
          </cell>
          <cell r="V51">
            <v>5.0346153846153854</v>
          </cell>
          <cell r="W51">
            <v>503461.53846153856</v>
          </cell>
          <cell r="X51">
            <v>503461.53846153856</v>
          </cell>
        </row>
        <row r="52">
          <cell r="A52" t="str">
            <v>West Virginia</v>
          </cell>
          <cell r="B52" t="str">
            <v>WV</v>
          </cell>
          <cell r="C52" t="str">
            <v>No affiliation</v>
          </cell>
          <cell r="D52">
            <v>84920</v>
          </cell>
          <cell r="E52">
            <v>57925</v>
          </cell>
          <cell r="F52">
            <v>74879</v>
          </cell>
          <cell r="H52">
            <v>57925</v>
          </cell>
          <cell r="I52">
            <v>74877</v>
          </cell>
          <cell r="J52">
            <v>69770</v>
          </cell>
          <cell r="K52">
            <v>102011</v>
          </cell>
          <cell r="M52">
            <v>69770</v>
          </cell>
          <cell r="O52" t="str">
            <v>-</v>
          </cell>
          <cell r="P52" t="str">
            <v>-</v>
          </cell>
          <cell r="Q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Z52" t="str">
            <v>N/A</v>
          </cell>
          <cell r="AA52" t="str">
            <v>N/A</v>
          </cell>
          <cell r="AB52" t="str">
            <v>N/A</v>
          </cell>
          <cell r="AC52" t="str">
            <v>N/A</v>
          </cell>
          <cell r="AH52" t="str">
            <v>N/A</v>
          </cell>
          <cell r="AI52" t="str">
            <v>N/A</v>
          </cell>
          <cell r="AJ52" t="str">
            <v>N/A</v>
          </cell>
          <cell r="AK52" t="str">
            <v>N/A</v>
          </cell>
          <cell r="AP52" t="str">
            <v>N/A</v>
          </cell>
          <cell r="AQ52" t="str">
            <v>N/A</v>
          </cell>
          <cell r="AR52" t="str">
            <v>N/A</v>
          </cell>
          <cell r="AS52" t="str">
            <v>N/A</v>
          </cell>
        </row>
        <row r="53">
          <cell r="A53" t="str">
            <v>Wisconsin</v>
          </cell>
          <cell r="B53" t="str">
            <v>WI</v>
          </cell>
          <cell r="C53" t="str">
            <v>MEEA</v>
          </cell>
          <cell r="D53">
            <v>698325</v>
          </cell>
          <cell r="E53">
            <v>424177</v>
          </cell>
          <cell r="F53">
            <v>596652</v>
          </cell>
          <cell r="H53">
            <v>424177</v>
          </cell>
          <cell r="I53">
            <v>636921</v>
          </cell>
          <cell r="J53">
            <v>460743</v>
          </cell>
          <cell r="K53">
            <v>696954</v>
          </cell>
          <cell r="M53">
            <v>460743</v>
          </cell>
          <cell r="O53">
            <v>19.2</v>
          </cell>
          <cell r="P53">
            <v>25.9</v>
          </cell>
          <cell r="Q53">
            <v>19.2</v>
          </cell>
          <cell r="T53">
            <v>13.6</v>
          </cell>
          <cell r="U53">
            <v>18.399999999999999</v>
          </cell>
          <cell r="V53">
            <v>13.6</v>
          </cell>
          <cell r="W53">
            <v>1360000</v>
          </cell>
          <cell r="X53">
            <v>1360000</v>
          </cell>
          <cell r="Z53" t="str">
            <v>N/A</v>
          </cell>
          <cell r="AA53" t="str">
            <v>N/A</v>
          </cell>
          <cell r="AB53" t="str">
            <v>N/A</v>
          </cell>
          <cell r="AC53" t="str">
            <v>N/A</v>
          </cell>
          <cell r="AH53" t="str">
            <v>N/A</v>
          </cell>
          <cell r="AI53" t="str">
            <v>N/A</v>
          </cell>
          <cell r="AJ53" t="str">
            <v>N/A</v>
          </cell>
          <cell r="AK53" t="str">
            <v>N/A</v>
          </cell>
          <cell r="AP53" t="str">
            <v>N/A</v>
          </cell>
          <cell r="AQ53" t="str">
            <v>N/A</v>
          </cell>
          <cell r="AR53" t="str">
            <v>N/A</v>
          </cell>
          <cell r="AS53" t="str">
            <v>N/A</v>
          </cell>
        </row>
        <row r="54">
          <cell r="A54" t="str">
            <v>Wyoming</v>
          </cell>
          <cell r="B54" t="str">
            <v>WY</v>
          </cell>
          <cell r="C54" t="str">
            <v>SWEEP</v>
          </cell>
          <cell r="D54">
            <v>34763</v>
          </cell>
          <cell r="E54">
            <v>41264.9</v>
          </cell>
          <cell r="G54">
            <v>6691.9970300000004</v>
          </cell>
          <cell r="H54">
            <v>47056.906473078998</v>
          </cell>
          <cell r="I54">
            <v>43289</v>
          </cell>
          <cell r="J54">
            <v>40868.038999999997</v>
          </cell>
          <cell r="L54">
            <v>5406</v>
          </cell>
          <cell r="M54">
            <v>46274.038999999997</v>
          </cell>
          <cell r="Q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Virgin Islands</v>
          </cell>
          <cell r="B55" t="str">
            <v>USVI</v>
          </cell>
          <cell r="H55">
            <v>0</v>
          </cell>
          <cell r="I55" t="str">
            <v>-</v>
          </cell>
          <cell r="M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Puerto Rico</v>
          </cell>
          <cell r="B56" t="str">
            <v>PR</v>
          </cell>
          <cell r="H56">
            <v>0</v>
          </cell>
          <cell r="I56" t="str">
            <v>-</v>
          </cell>
          <cell r="M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A57" t="str">
            <v>Guam</v>
          </cell>
          <cell r="B57" t="str">
            <v>GU</v>
          </cell>
          <cell r="H57">
            <v>0</v>
          </cell>
          <cell r="I57" t="str">
            <v>-</v>
          </cell>
          <cell r="M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BPA &amp; NEEA</v>
          </cell>
          <cell r="B58" t="str">
            <v>BPA/NEEA</v>
          </cell>
          <cell r="C58" t="str">
            <v>N/A</v>
          </cell>
        </row>
        <row r="59">
          <cell r="N59" t="str">
            <v>increase over 2016</v>
          </cell>
        </row>
        <row r="60">
          <cell r="A60" t="str">
            <v>U.S. Total</v>
          </cell>
          <cell r="H60">
            <v>25417008.368823439</v>
          </cell>
          <cell r="M60">
            <v>27274907.915814064</v>
          </cell>
          <cell r="N60">
            <v>7.3096704381209923E-2</v>
          </cell>
          <cell r="Q60">
            <v>340.8883424399279</v>
          </cell>
          <cell r="V60">
            <v>360.76254415755915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2018 State</v>
          </cell>
          <cell r="C1" t="str">
            <v>Approx. annual electric savings target 
(2016-2020)</v>
          </cell>
          <cell r="D1" t="str">
            <v>Cost cap</v>
          </cell>
          <cell r="E1" t="str">
            <v>Natural gas</v>
          </cell>
          <cell r="F1" t="str">
            <v>2018 
EERS
Score
(3 pts.)</v>
          </cell>
          <cell r="V1" t="str">
            <v>2016 State</v>
          </cell>
          <cell r="W1" t="str">
            <v>Approx. annual electric savings target 
(2015-2020)</v>
          </cell>
          <cell r="X1" t="str">
            <v>Approx. % electric retail sales covered by EERS</v>
          </cell>
          <cell r="Y1" t="str">
            <v>Cost cap</v>
          </cell>
          <cell r="Z1" t="str">
            <v>Natural gas</v>
          </cell>
          <cell r="AA1" t="str">
            <v>2016 
EERS
Score
(3 pts.)</v>
          </cell>
        </row>
        <row r="2">
          <cell r="B2" t="str">
            <v>Massachusetts</v>
          </cell>
          <cell r="C2">
            <v>2.9000000000000001E-2</v>
          </cell>
          <cell r="D2"/>
          <cell r="E2" t="str">
            <v>•</v>
          </cell>
          <cell r="F2">
            <v>3</v>
          </cell>
          <cell r="V2" t="str">
            <v>Massachusetts</v>
          </cell>
          <cell r="W2">
            <v>2.9000000000000001E-2</v>
          </cell>
          <cell r="X2">
            <v>0.86243767078815992</v>
          </cell>
          <cell r="Y2"/>
          <cell r="Z2" t="str">
            <v>•</v>
          </cell>
          <cell r="AA2">
            <v>3</v>
          </cell>
        </row>
        <row r="3">
          <cell r="B3" t="str">
            <v>Rhode Island</v>
          </cell>
          <cell r="C3">
            <v>2.5999999999999999E-2</v>
          </cell>
          <cell r="D3"/>
          <cell r="E3" t="str">
            <v>•</v>
          </cell>
          <cell r="F3">
            <v>3</v>
          </cell>
          <cell r="V3" t="str">
            <v>Rhode Island</v>
          </cell>
          <cell r="W3">
            <v>2.5999999999999999E-2</v>
          </cell>
          <cell r="X3">
            <v>0.99459696646178741</v>
          </cell>
          <cell r="Y3"/>
          <cell r="Z3" t="str">
            <v>•</v>
          </cell>
          <cell r="AA3">
            <v>3</v>
          </cell>
        </row>
        <row r="4">
          <cell r="B4" t="str">
            <v>Arizona</v>
          </cell>
          <cell r="C4">
            <v>2.5000000000000001E-2</v>
          </cell>
          <cell r="D4"/>
          <cell r="E4" t="str">
            <v>•</v>
          </cell>
          <cell r="F4">
            <v>3</v>
          </cell>
          <cell r="V4" t="str">
            <v>Arizona</v>
          </cell>
          <cell r="W4">
            <v>2.5000000000000001E-2</v>
          </cell>
          <cell r="X4">
            <v>0.56256896549182234</v>
          </cell>
          <cell r="Y4"/>
          <cell r="Z4" t="str">
            <v>•</v>
          </cell>
          <cell r="AA4">
            <v>3</v>
          </cell>
        </row>
        <row r="5">
          <cell r="B5" t="str">
            <v>Maine</v>
          </cell>
          <cell r="C5">
            <v>2.4E-2</v>
          </cell>
          <cell r="D5"/>
          <cell r="E5" t="str">
            <v>•</v>
          </cell>
          <cell r="F5">
            <v>2.5</v>
          </cell>
          <cell r="V5" t="str">
            <v>Maine</v>
          </cell>
          <cell r="W5">
            <v>2.4E-2</v>
          </cell>
          <cell r="X5">
            <v>1</v>
          </cell>
          <cell r="Y5"/>
          <cell r="Z5" t="str">
            <v>•</v>
          </cell>
          <cell r="AA5">
            <v>3</v>
          </cell>
        </row>
        <row r="6">
          <cell r="B6" t="str">
            <v>Vermont</v>
          </cell>
          <cell r="C6">
            <v>2.1000000000000001E-2</v>
          </cell>
          <cell r="D6"/>
          <cell r="E6" t="str">
            <v>•</v>
          </cell>
          <cell r="F6">
            <v>2.5</v>
          </cell>
          <cell r="V6" t="str">
            <v>Vermont</v>
          </cell>
          <cell r="W6">
            <v>2.1000000000000001E-2</v>
          </cell>
          <cell r="X6">
            <v>1</v>
          </cell>
          <cell r="Y6"/>
          <cell r="Z6" t="str">
            <v>•</v>
          </cell>
          <cell r="AA6">
            <v>3</v>
          </cell>
        </row>
        <row r="7">
          <cell r="B7" t="str">
            <v>New York</v>
          </cell>
          <cell r="C7">
            <v>0.02</v>
          </cell>
          <cell r="D7"/>
          <cell r="E7" t="str">
            <v>•</v>
          </cell>
          <cell r="F7">
            <v>2.5</v>
          </cell>
          <cell r="V7" t="str">
            <v>Maryland</v>
          </cell>
          <cell r="W7">
            <v>0.02</v>
          </cell>
          <cell r="X7">
            <v>1</v>
          </cell>
          <cell r="Y7"/>
          <cell r="Z7"/>
          <cell r="AA7">
            <v>2.5</v>
          </cell>
        </row>
        <row r="8">
          <cell r="B8" t="str">
            <v>Maryland</v>
          </cell>
          <cell r="C8">
            <v>0.02</v>
          </cell>
          <cell r="D8"/>
          <cell r="E8"/>
          <cell r="F8">
            <v>2</v>
          </cell>
          <cell r="V8" t="str">
            <v>Connecticut</v>
          </cell>
          <cell r="W8">
            <v>1.4999999999999999E-2</v>
          </cell>
          <cell r="X8">
            <v>0.93248453818354549</v>
          </cell>
          <cell r="Y8"/>
          <cell r="Z8" t="str">
            <v>•</v>
          </cell>
          <cell r="AA8">
            <v>2</v>
          </cell>
        </row>
        <row r="9">
          <cell r="B9" t="str">
            <v>Illinois</v>
          </cell>
          <cell r="C9">
            <v>1.7000000000000001E-2</v>
          </cell>
          <cell r="D9" t="str">
            <v>•</v>
          </cell>
          <cell r="E9" t="str">
            <v>•</v>
          </cell>
          <cell r="F9">
            <v>2</v>
          </cell>
          <cell r="V9" t="str">
            <v>Minnesota</v>
          </cell>
          <cell r="W9">
            <v>1.4999999999999999E-2</v>
          </cell>
          <cell r="X9">
            <v>0.86</v>
          </cell>
          <cell r="Y9"/>
          <cell r="Z9" t="str">
            <v>•</v>
          </cell>
          <cell r="AA9">
            <v>2</v>
          </cell>
        </row>
        <row r="10">
          <cell r="B10" t="str">
            <v>Connecticut</v>
          </cell>
          <cell r="C10">
            <v>1.4999999999999999E-2</v>
          </cell>
          <cell r="D10"/>
          <cell r="E10" t="str">
            <v>•</v>
          </cell>
          <cell r="F10">
            <v>2</v>
          </cell>
          <cell r="V10" t="str">
            <v>Washington</v>
          </cell>
          <cell r="W10">
            <v>1.4999999999999999E-2</v>
          </cell>
          <cell r="X10">
            <v>0.78949825889899949</v>
          </cell>
          <cell r="Y10"/>
          <cell r="Z10"/>
          <cell r="AA10">
            <v>1.5</v>
          </cell>
        </row>
        <row r="11">
          <cell r="B11" t="str">
            <v>Minnesota</v>
          </cell>
          <cell r="C11">
            <v>1.4999999999999999E-2</v>
          </cell>
          <cell r="D11"/>
          <cell r="E11" t="str">
            <v>•</v>
          </cell>
          <cell r="F11">
            <v>2</v>
          </cell>
          <cell r="V11" t="str">
            <v>Hawaii</v>
          </cell>
          <cell r="W11">
            <v>1.4E-2</v>
          </cell>
          <cell r="X11">
            <v>1.0000102393693513</v>
          </cell>
          <cell r="Y11"/>
          <cell r="Z11"/>
          <cell r="AA11">
            <v>1.5</v>
          </cell>
        </row>
        <row r="12">
          <cell r="B12" t="str">
            <v>New Jersey</v>
          </cell>
          <cell r="C12">
            <v>1.4999999999999999E-2</v>
          </cell>
          <cell r="D12"/>
          <cell r="E12" t="str">
            <v>•</v>
          </cell>
          <cell r="F12">
            <v>2</v>
          </cell>
          <cell r="V12" t="str">
            <v>Colorado</v>
          </cell>
          <cell r="W12">
            <v>1.2999999999999999E-2</v>
          </cell>
          <cell r="X12">
            <v>0.56922077069005272</v>
          </cell>
          <cell r="Y12"/>
          <cell r="Z12" t="str">
            <v>•</v>
          </cell>
          <cell r="AA12">
            <v>1.5</v>
          </cell>
        </row>
        <row r="13">
          <cell r="B13" t="str">
            <v>Washington</v>
          </cell>
          <cell r="C13">
            <v>1.4999999999999999E-2</v>
          </cell>
          <cell r="D13"/>
          <cell r="E13"/>
          <cell r="F13">
            <v>1.5</v>
          </cell>
          <cell r="V13" t="str">
            <v>Oregon</v>
          </cell>
          <cell r="W13">
            <v>1.2999999999999999E-2</v>
          </cell>
          <cell r="X13">
            <v>0.68849940060046044</v>
          </cell>
          <cell r="Y13"/>
          <cell r="Z13" t="str">
            <v>•</v>
          </cell>
          <cell r="AA13">
            <v>1.5</v>
          </cell>
        </row>
        <row r="14">
          <cell r="B14" t="str">
            <v>Colorado</v>
          </cell>
          <cell r="C14">
            <v>1.6E-2</v>
          </cell>
          <cell r="D14"/>
          <cell r="E14" t="str">
            <v>•</v>
          </cell>
          <cell r="F14">
            <v>2</v>
          </cell>
          <cell r="V14" t="str">
            <v>California</v>
          </cell>
          <cell r="W14">
            <v>1.2E-2</v>
          </cell>
          <cell r="X14">
            <v>0.7819868580189191</v>
          </cell>
          <cell r="Y14"/>
          <cell r="Z14" t="str">
            <v>•</v>
          </cell>
          <cell r="AA14">
            <v>1.5</v>
          </cell>
        </row>
        <row r="15">
          <cell r="B15" t="str">
            <v>Oregon</v>
          </cell>
          <cell r="C15">
            <v>1.2999999999999999E-2</v>
          </cell>
          <cell r="D15"/>
          <cell r="E15" t="str">
            <v>•</v>
          </cell>
          <cell r="F15">
            <v>1.5</v>
          </cell>
          <cell r="V15" t="str">
            <v>Iowa</v>
          </cell>
          <cell r="W15">
            <v>1.2E-2</v>
          </cell>
          <cell r="X15">
            <v>0.74338330263693619</v>
          </cell>
          <cell r="Y15"/>
          <cell r="Z15" t="str">
            <v>•</v>
          </cell>
          <cell r="AA15">
            <v>1.5</v>
          </cell>
        </row>
        <row r="16">
          <cell r="B16" t="str">
            <v>California</v>
          </cell>
          <cell r="C16">
            <v>0.01</v>
          </cell>
          <cell r="D16"/>
          <cell r="E16" t="str">
            <v>•</v>
          </cell>
          <cell r="F16">
            <v>1.5</v>
          </cell>
          <cell r="V16" t="str">
            <v>Michigan</v>
          </cell>
          <cell r="W16">
            <v>0.01</v>
          </cell>
          <cell r="X16">
            <v>1</v>
          </cell>
          <cell r="Y16" t="str">
            <v>•</v>
          </cell>
          <cell r="Z16" t="str">
            <v>•</v>
          </cell>
          <cell r="AA16">
            <v>1.5</v>
          </cell>
        </row>
        <row r="17">
          <cell r="B17" t="str">
            <v>Michigan</v>
          </cell>
          <cell r="C17">
            <v>0.01</v>
          </cell>
          <cell r="D17"/>
          <cell r="E17" t="str">
            <v>•</v>
          </cell>
          <cell r="F17">
            <v>1.5</v>
          </cell>
          <cell r="V17" t="str">
            <v>New Hampshire</v>
          </cell>
          <cell r="W17">
            <v>0.01</v>
          </cell>
          <cell r="X17">
            <v>1</v>
          </cell>
          <cell r="Y17"/>
          <cell r="Z17" t="str">
            <v>•</v>
          </cell>
          <cell r="AA17">
            <v>1.5</v>
          </cell>
        </row>
        <row r="18">
          <cell r="B18" t="str">
            <v>New Hampshire</v>
          </cell>
          <cell r="C18">
            <v>0.01</v>
          </cell>
          <cell r="D18"/>
          <cell r="E18" t="str">
            <v>•</v>
          </cell>
          <cell r="F18">
            <v>1.5</v>
          </cell>
          <cell r="V18" t="str">
            <v>Arkansas</v>
          </cell>
          <cell r="W18">
            <v>8.9999999999999993E-3</v>
          </cell>
          <cell r="X18">
            <v>0.52629487823431342</v>
          </cell>
          <cell r="Y18"/>
          <cell r="Z18" t="str">
            <v>•</v>
          </cell>
          <cell r="AA18">
            <v>1</v>
          </cell>
        </row>
        <row r="19">
          <cell r="B19" t="str">
            <v>Hawaii</v>
          </cell>
          <cell r="C19">
            <v>1.4E-2</v>
          </cell>
          <cell r="D19"/>
          <cell r="E19"/>
          <cell r="F19">
            <v>1</v>
          </cell>
          <cell r="V19" t="str">
            <v>Wisconsin</v>
          </cell>
          <cell r="W19">
            <v>8.0000000000000002E-3</v>
          </cell>
          <cell r="X19">
            <v>1</v>
          </cell>
          <cell r="Y19" t="str">
            <v>•</v>
          </cell>
          <cell r="Z19" t="str">
            <v>•</v>
          </cell>
          <cell r="AA19">
            <v>1</v>
          </cell>
        </row>
        <row r="20">
          <cell r="B20" t="str">
            <v>Nevada</v>
          </cell>
          <cell r="C20">
            <v>1.0999999999999999E-2</v>
          </cell>
          <cell r="D20"/>
          <cell r="E20"/>
          <cell r="F20">
            <v>1</v>
          </cell>
          <cell r="V20" t="str">
            <v>New York</v>
          </cell>
          <cell r="W20">
            <v>7.0000000000000001E-3</v>
          </cell>
          <cell r="X20">
            <v>1</v>
          </cell>
          <cell r="Y20"/>
          <cell r="Z20" t="str">
            <v>•</v>
          </cell>
          <cell r="AA20">
            <v>1</v>
          </cell>
        </row>
        <row r="21">
          <cell r="B21" t="str">
            <v>Ohio</v>
          </cell>
          <cell r="C21">
            <v>0.01</v>
          </cell>
          <cell r="D21"/>
          <cell r="E21"/>
          <cell r="F21">
            <v>1</v>
          </cell>
          <cell r="V21" t="str">
            <v>Illinois</v>
          </cell>
          <cell r="W21">
            <v>6.4999999999999997E-3</v>
          </cell>
          <cell r="X21">
            <v>0.89452757648857872</v>
          </cell>
          <cell r="Y21" t="str">
            <v>•</v>
          </cell>
          <cell r="Z21" t="str">
            <v>•</v>
          </cell>
          <cell r="AA21">
            <v>1</v>
          </cell>
        </row>
        <row r="22">
          <cell r="B22" t="str">
            <v>Arkansas</v>
          </cell>
          <cell r="C22">
            <v>1.2E-2</v>
          </cell>
          <cell r="D22"/>
          <cell r="E22" t="str">
            <v>•</v>
          </cell>
          <cell r="F22">
            <v>1.5</v>
          </cell>
          <cell r="V22" t="str">
            <v>Pennsylvania</v>
          </cell>
          <cell r="W22">
            <v>8.0000000000000002E-3</v>
          </cell>
          <cell r="X22">
            <v>0.96597165277777775</v>
          </cell>
          <cell r="Y22" t="str">
            <v>•</v>
          </cell>
          <cell r="Z22"/>
          <cell r="AA22">
            <v>0.5</v>
          </cell>
        </row>
        <row r="23">
          <cell r="B23" t="str">
            <v>Wisconsin</v>
          </cell>
          <cell r="C23">
            <v>8.0000000000000002E-3</v>
          </cell>
          <cell r="D23" t="str">
            <v>•</v>
          </cell>
          <cell r="E23" t="str">
            <v>•</v>
          </cell>
          <cell r="F23">
            <v>1</v>
          </cell>
          <cell r="V23" t="str">
            <v>New Mexico</v>
          </cell>
          <cell r="W23">
            <v>6.0000000000000001E-3</v>
          </cell>
          <cell r="X23">
            <v>0.67680100738573201</v>
          </cell>
          <cell r="Y23"/>
          <cell r="Z23"/>
          <cell r="AA23">
            <v>0.5</v>
          </cell>
        </row>
        <row r="24">
          <cell r="B24" t="str">
            <v>Iowa</v>
          </cell>
          <cell r="C24">
            <v>6.0000000000000001E-3</v>
          </cell>
          <cell r="D24"/>
          <cell r="E24" t="str">
            <v>•</v>
          </cell>
          <cell r="F24">
            <v>1</v>
          </cell>
          <cell r="V24" t="str">
            <v>Ohio</v>
          </cell>
          <cell r="W24">
            <v>6.0000000000000001E-3</v>
          </cell>
          <cell r="X24">
            <v>0.89</v>
          </cell>
          <cell r="Y24"/>
          <cell r="Z24"/>
          <cell r="AA24">
            <v>0.5</v>
          </cell>
        </row>
        <row r="25">
          <cell r="B25" t="str">
            <v>Pennsylvania</v>
          </cell>
          <cell r="C25">
            <v>8.0000000000000002E-3</v>
          </cell>
          <cell r="D25" t="str">
            <v>•</v>
          </cell>
          <cell r="E25"/>
          <cell r="F25">
            <v>0.5</v>
          </cell>
          <cell r="V25" t="str">
            <v>Nevada</v>
          </cell>
          <cell r="W25">
            <v>4.0000000000000001E-3</v>
          </cell>
          <cell r="X25">
            <v>0.62083715841918208</v>
          </cell>
          <cell r="Y25"/>
          <cell r="Z25"/>
          <cell r="AA25">
            <v>0</v>
          </cell>
        </row>
        <row r="26">
          <cell r="B26" t="str">
            <v>New Mexico</v>
          </cell>
          <cell r="C26">
            <v>6.0000000000000001E-3</v>
          </cell>
          <cell r="D26"/>
          <cell r="E26"/>
          <cell r="F26">
            <v>0.5</v>
          </cell>
          <cell r="V26" t="str">
            <v>North Carolina</v>
          </cell>
          <cell r="W26">
            <v>4.0000000000000001E-3</v>
          </cell>
          <cell r="X26">
            <v>0.99222445263656289</v>
          </cell>
          <cell r="Y26"/>
          <cell r="Z26"/>
          <cell r="AA26">
            <v>0</v>
          </cell>
        </row>
        <row r="27">
          <cell r="B27" t="str">
            <v>North Carolina</v>
          </cell>
          <cell r="C27">
            <v>4.0000000000000001E-3</v>
          </cell>
          <cell r="D27"/>
          <cell r="E27"/>
          <cell r="F27">
            <v>0</v>
          </cell>
          <cell r="V27" t="str">
            <v>Texas</v>
          </cell>
          <cell r="W27">
            <v>1E-3</v>
          </cell>
          <cell r="X27">
            <v>0.70409054470173649</v>
          </cell>
          <cell r="Y27" t="str">
            <v>•</v>
          </cell>
          <cell r="Z27"/>
          <cell r="AA27">
            <v>0</v>
          </cell>
        </row>
        <row r="28">
          <cell r="B28" t="str">
            <v>Texas</v>
          </cell>
          <cell r="C28">
            <v>2E-3</v>
          </cell>
          <cell r="D28" t="str">
            <v>•</v>
          </cell>
          <cell r="E28"/>
          <cell r="F28">
            <v>0</v>
          </cell>
          <cell r="V28" t="str">
            <v>Alabama</v>
          </cell>
          <cell r="AA28">
            <v>0</v>
          </cell>
        </row>
        <row r="29">
          <cell r="B29" t="str">
            <v>Alabama</v>
          </cell>
          <cell r="F29">
            <v>0</v>
          </cell>
          <cell r="V29" t="str">
            <v>Alaska</v>
          </cell>
          <cell r="AA29">
            <v>0</v>
          </cell>
        </row>
        <row r="30">
          <cell r="B30" t="str">
            <v>Alaska</v>
          </cell>
          <cell r="F30">
            <v>0</v>
          </cell>
          <cell r="V30" t="str">
            <v>Delaware</v>
          </cell>
          <cell r="AA30">
            <v>0</v>
          </cell>
        </row>
        <row r="31">
          <cell r="B31" t="str">
            <v>Delaware</v>
          </cell>
          <cell r="F31">
            <v>0</v>
          </cell>
          <cell r="V31" t="str">
            <v>District of Columbia</v>
          </cell>
          <cell r="AA31">
            <v>0</v>
          </cell>
        </row>
        <row r="32">
          <cell r="B32" t="str">
            <v>District of Columbia</v>
          </cell>
          <cell r="F32">
            <v>0</v>
          </cell>
          <cell r="V32" t="str">
            <v>Florida</v>
          </cell>
          <cell r="AA32">
            <v>0</v>
          </cell>
        </row>
        <row r="33">
          <cell r="B33" t="str">
            <v>Florida</v>
          </cell>
          <cell r="F33">
            <v>0</v>
          </cell>
          <cell r="V33" t="str">
            <v>Georgia</v>
          </cell>
          <cell r="AA33">
            <v>0</v>
          </cell>
        </row>
        <row r="34">
          <cell r="B34" t="str">
            <v>Georgia</v>
          </cell>
          <cell r="F34">
            <v>0</v>
          </cell>
          <cell r="V34" t="str">
            <v>Guam</v>
          </cell>
          <cell r="AA34">
            <v>0</v>
          </cell>
        </row>
        <row r="35">
          <cell r="B35" t="str">
            <v>Guam</v>
          </cell>
          <cell r="F35">
            <v>0</v>
          </cell>
          <cell r="V35" t="str">
            <v>Idaho</v>
          </cell>
          <cell r="AA35">
            <v>0</v>
          </cell>
        </row>
        <row r="36">
          <cell r="B36" t="str">
            <v>Idaho</v>
          </cell>
          <cell r="F36">
            <v>0</v>
          </cell>
          <cell r="V36" t="str">
            <v>Indiana</v>
          </cell>
          <cell r="AA36">
            <v>0</v>
          </cell>
        </row>
        <row r="37">
          <cell r="B37" t="str">
            <v>Indiana</v>
          </cell>
          <cell r="F37">
            <v>0</v>
          </cell>
          <cell r="V37" t="str">
            <v>Kansas</v>
          </cell>
          <cell r="AA37">
            <v>0</v>
          </cell>
        </row>
        <row r="38">
          <cell r="B38" t="str">
            <v>Kansas</v>
          </cell>
          <cell r="F38">
            <v>0</v>
          </cell>
          <cell r="V38" t="str">
            <v>Kentucky</v>
          </cell>
          <cell r="AA38">
            <v>0</v>
          </cell>
        </row>
        <row r="39">
          <cell r="B39" t="str">
            <v>Kentucky</v>
          </cell>
          <cell r="F39">
            <v>0</v>
          </cell>
          <cell r="V39" t="str">
            <v>Louisiana</v>
          </cell>
          <cell r="AA39">
            <v>0</v>
          </cell>
        </row>
        <row r="40">
          <cell r="B40" t="str">
            <v>Louisiana</v>
          </cell>
          <cell r="F40">
            <v>0</v>
          </cell>
          <cell r="V40" t="str">
            <v>Mississippi</v>
          </cell>
          <cell r="AA40">
            <v>0</v>
          </cell>
        </row>
        <row r="41">
          <cell r="B41" t="str">
            <v>Mississippi</v>
          </cell>
          <cell r="F41">
            <v>0</v>
          </cell>
          <cell r="V41" t="str">
            <v>Missouri</v>
          </cell>
          <cell r="AA41">
            <v>0</v>
          </cell>
        </row>
        <row r="42">
          <cell r="B42" t="str">
            <v>Missouri</v>
          </cell>
          <cell r="F42">
            <v>0</v>
          </cell>
          <cell r="V42" t="str">
            <v>Montana</v>
          </cell>
          <cell r="AA42">
            <v>0</v>
          </cell>
        </row>
        <row r="43">
          <cell r="B43" t="str">
            <v>Montana</v>
          </cell>
          <cell r="F43">
            <v>0</v>
          </cell>
          <cell r="V43" t="str">
            <v>Nebraska</v>
          </cell>
          <cell r="AA43">
            <v>0</v>
          </cell>
        </row>
        <row r="44">
          <cell r="B44" t="str">
            <v>Nebraska</v>
          </cell>
          <cell r="F44">
            <v>0</v>
          </cell>
          <cell r="V44" t="str">
            <v>New Jersey</v>
          </cell>
          <cell r="AA44">
            <v>0</v>
          </cell>
        </row>
        <row r="45">
          <cell r="B45" t="str">
            <v>North Dakota</v>
          </cell>
          <cell r="F45">
            <v>0</v>
          </cell>
          <cell r="V45" t="str">
            <v>North Dakota</v>
          </cell>
          <cell r="AA45">
            <v>0</v>
          </cell>
        </row>
        <row r="46">
          <cell r="B46" t="str">
            <v>Ohio</v>
          </cell>
          <cell r="F46">
            <v>0</v>
          </cell>
          <cell r="V46" t="str">
            <v>Ohio</v>
          </cell>
          <cell r="AA46">
            <v>0</v>
          </cell>
        </row>
        <row r="47">
          <cell r="B47" t="str">
            <v>Oklahoma</v>
          </cell>
          <cell r="F47">
            <v>0</v>
          </cell>
          <cell r="V47" t="str">
            <v>Oklahoma</v>
          </cell>
          <cell r="AA47">
            <v>0</v>
          </cell>
        </row>
        <row r="48">
          <cell r="B48" t="str">
            <v>Puerto Rico</v>
          </cell>
          <cell r="F48">
            <v>0</v>
          </cell>
          <cell r="V48" t="str">
            <v>Puerto Rico</v>
          </cell>
          <cell r="AA48">
            <v>0</v>
          </cell>
        </row>
        <row r="49">
          <cell r="B49" t="str">
            <v>South Carolina</v>
          </cell>
          <cell r="F49">
            <v>0</v>
          </cell>
          <cell r="V49" t="str">
            <v>South Carolina</v>
          </cell>
          <cell r="AA49">
            <v>0</v>
          </cell>
        </row>
        <row r="50">
          <cell r="B50" t="str">
            <v>South Dakota</v>
          </cell>
          <cell r="F50">
            <v>0</v>
          </cell>
          <cell r="V50" t="str">
            <v>South Dakota</v>
          </cell>
          <cell r="AA50">
            <v>0</v>
          </cell>
        </row>
        <row r="51">
          <cell r="B51" t="str">
            <v>Tennessee</v>
          </cell>
          <cell r="F51">
            <v>0</v>
          </cell>
          <cell r="V51" t="str">
            <v>Tennessee</v>
          </cell>
          <cell r="AA51">
            <v>0</v>
          </cell>
        </row>
        <row r="52">
          <cell r="B52" t="str">
            <v>Utah</v>
          </cell>
          <cell r="F52">
            <v>0</v>
          </cell>
          <cell r="V52" t="str">
            <v>Utah</v>
          </cell>
          <cell r="AA52">
            <v>0</v>
          </cell>
        </row>
        <row r="53">
          <cell r="B53" t="str">
            <v>Virgin Islands</v>
          </cell>
          <cell r="F53">
            <v>0</v>
          </cell>
          <cell r="V53" t="str">
            <v>Virgin Islands</v>
          </cell>
          <cell r="AA53">
            <v>0</v>
          </cell>
        </row>
        <row r="54">
          <cell r="B54" t="str">
            <v>Virginia</v>
          </cell>
          <cell r="F54">
            <v>0</v>
          </cell>
          <cell r="V54" t="str">
            <v>Virginia</v>
          </cell>
          <cell r="AA54">
            <v>0</v>
          </cell>
        </row>
        <row r="55">
          <cell r="B55" t="str">
            <v>West Virginia</v>
          </cell>
          <cell r="F55">
            <v>0</v>
          </cell>
          <cell r="V55" t="str">
            <v>West Virginia</v>
          </cell>
          <cell r="AA55">
            <v>0</v>
          </cell>
        </row>
        <row r="56">
          <cell r="B56" t="str">
            <v>Wyoming</v>
          </cell>
          <cell r="F56">
            <v>0</v>
          </cell>
          <cell r="V56" t="str">
            <v>Wyoming</v>
          </cell>
          <cell r="AA56">
            <v>0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Utility Scores"/>
      <sheetName val="BudgCharts"/>
      <sheetName val="EERSCharts"/>
      <sheetName val="ElecSaveCharts"/>
      <sheetName val="GasSaveCharts"/>
      <sheetName val="BudgPerCap"/>
      <sheetName val="Appendix Data"/>
      <sheetName val="Summary"/>
      <sheetName val="Budg Spend Comp"/>
      <sheetName val="Budgets and Spending"/>
      <sheetName val="Savings"/>
      <sheetName val="Sales Revenue Customers"/>
      <sheetName val="EERS"/>
      <sheetName val="Decoup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A4" t="str">
            <v>Alabama</v>
          </cell>
          <cell r="B4" t="str">
            <v>AL</v>
          </cell>
          <cell r="C4" t="str">
            <v>SEEA</v>
          </cell>
          <cell r="D4">
            <v>69537</v>
          </cell>
          <cell r="G4">
            <v>69537</v>
          </cell>
          <cell r="L4">
            <v>0</v>
          </cell>
        </row>
        <row r="5">
          <cell r="A5" t="str">
            <v>Alaska</v>
          </cell>
          <cell r="B5" t="str">
            <v>AK</v>
          </cell>
          <cell r="C5" t="str">
            <v>No affiliation</v>
          </cell>
          <cell r="D5">
            <v>1276</v>
          </cell>
          <cell r="G5">
            <v>1276</v>
          </cell>
          <cell r="L5">
            <v>0</v>
          </cell>
        </row>
        <row r="6">
          <cell r="A6" t="str">
            <v>Arizona</v>
          </cell>
          <cell r="B6" t="str">
            <v>AZ</v>
          </cell>
          <cell r="C6" t="str">
            <v>SWEEP</v>
          </cell>
          <cell r="D6">
            <v>928484</v>
          </cell>
          <cell r="E6">
            <v>1028378</v>
          </cell>
          <cell r="G6">
            <v>1028378</v>
          </cell>
          <cell r="H6">
            <v>1244884</v>
          </cell>
          <cell r="J6">
            <v>1.68</v>
          </cell>
          <cell r="L6">
            <v>1.68</v>
          </cell>
        </row>
        <row r="7">
          <cell r="A7" t="str">
            <v>Arkansas</v>
          </cell>
          <cell r="B7" t="str">
            <v>AR</v>
          </cell>
          <cell r="C7" t="str">
            <v>SEEA</v>
          </cell>
          <cell r="D7">
            <v>63677</v>
          </cell>
          <cell r="G7">
            <v>63677</v>
          </cell>
          <cell r="H7">
            <v>133149</v>
          </cell>
          <cell r="J7">
            <v>1.7</v>
          </cell>
          <cell r="L7">
            <v>1.7</v>
          </cell>
          <cell r="M7">
            <v>3.3</v>
          </cell>
        </row>
        <row r="8">
          <cell r="A8" t="str">
            <v>California</v>
          </cell>
          <cell r="B8" t="str">
            <v>CA</v>
          </cell>
          <cell r="C8" t="str">
            <v>No affiliation</v>
          </cell>
          <cell r="D8">
            <v>3399300</v>
          </cell>
          <cell r="G8">
            <v>3399300</v>
          </cell>
          <cell r="H8">
            <v>2296248</v>
          </cell>
          <cell r="J8">
            <v>33.838000000000001</v>
          </cell>
          <cell r="L8">
            <v>33.838000000000001</v>
          </cell>
          <cell r="M8">
            <v>26.439</v>
          </cell>
        </row>
        <row r="9">
          <cell r="A9" t="str">
            <v>Colorado</v>
          </cell>
          <cell r="B9" t="str">
            <v>CO</v>
          </cell>
          <cell r="C9" t="str">
            <v>SWEEP</v>
          </cell>
          <cell r="D9">
            <v>347132</v>
          </cell>
          <cell r="G9">
            <v>347132</v>
          </cell>
          <cell r="H9">
            <v>419240</v>
          </cell>
          <cell r="J9">
            <v>5.2</v>
          </cell>
          <cell r="L9">
            <v>5.2</v>
          </cell>
          <cell r="M9">
            <v>4.8</v>
          </cell>
        </row>
        <row r="10">
          <cell r="A10" t="str">
            <v>Connecticut</v>
          </cell>
          <cell r="B10" t="str">
            <v>CT</v>
          </cell>
          <cell r="C10" t="str">
            <v>NEEP</v>
          </cell>
          <cell r="D10">
            <v>378836</v>
          </cell>
          <cell r="E10">
            <v>394265.59299999999</v>
          </cell>
          <cell r="G10">
            <v>394265.59299999999</v>
          </cell>
          <cell r="H10">
            <v>322103</v>
          </cell>
          <cell r="I10">
            <v>3.2160000000000002</v>
          </cell>
          <cell r="L10">
            <v>3.2160000000000002</v>
          </cell>
          <cell r="M10">
            <v>3.7</v>
          </cell>
        </row>
        <row r="11">
          <cell r="A11" t="str">
            <v>Delaware</v>
          </cell>
          <cell r="B11" t="str">
            <v>DE</v>
          </cell>
          <cell r="C11" t="str">
            <v>NEEP</v>
          </cell>
          <cell r="D11">
            <v>0</v>
          </cell>
          <cell r="E11">
            <v>20477.86</v>
          </cell>
          <cell r="G11">
            <v>20477.86</v>
          </cell>
          <cell r="H11">
            <v>9389</v>
          </cell>
          <cell r="J11">
            <v>7.9708000000000001E-2</v>
          </cell>
          <cell r="L11">
            <v>7.9708000000000001E-2</v>
          </cell>
          <cell r="M11">
            <v>6.54E-2</v>
          </cell>
        </row>
        <row r="12">
          <cell r="A12" t="str">
            <v>District of Columbia</v>
          </cell>
          <cell r="B12" t="str">
            <v>DC</v>
          </cell>
          <cell r="C12" t="str">
            <v>NEEP</v>
          </cell>
          <cell r="D12">
            <v>0</v>
          </cell>
          <cell r="G12">
            <v>0</v>
          </cell>
          <cell r="H12">
            <v>19715</v>
          </cell>
          <cell r="L12">
            <v>0</v>
          </cell>
          <cell r="M12">
            <v>4.8000000000000001E-2</v>
          </cell>
        </row>
        <row r="13">
          <cell r="A13" t="str">
            <v>Florida</v>
          </cell>
          <cell r="B13" t="str">
            <v>FL</v>
          </cell>
          <cell r="C13" t="str">
            <v>SEEA</v>
          </cell>
          <cell r="D13">
            <v>583171</v>
          </cell>
          <cell r="G13">
            <v>583171</v>
          </cell>
          <cell r="L13">
            <v>0</v>
          </cell>
        </row>
        <row r="14">
          <cell r="A14" t="str">
            <v>Georgia</v>
          </cell>
          <cell r="B14" t="str">
            <v>GA</v>
          </cell>
          <cell r="C14" t="str">
            <v>SEEA</v>
          </cell>
          <cell r="D14">
            <v>152771</v>
          </cell>
          <cell r="G14">
            <v>152771</v>
          </cell>
          <cell r="L14">
            <v>0</v>
          </cell>
        </row>
        <row r="15">
          <cell r="A15" t="str">
            <v>Hawaii</v>
          </cell>
          <cell r="B15" t="str">
            <v>HI</v>
          </cell>
          <cell r="C15" t="str">
            <v>No affiliation</v>
          </cell>
          <cell r="D15">
            <v>4463</v>
          </cell>
          <cell r="E15">
            <v>130108</v>
          </cell>
          <cell r="G15">
            <v>130108</v>
          </cell>
          <cell r="L15">
            <v>0</v>
          </cell>
        </row>
        <row r="16">
          <cell r="A16" t="str">
            <v>Idaho</v>
          </cell>
          <cell r="B16" t="str">
            <v>ID</v>
          </cell>
          <cell r="C16" t="str">
            <v>NEEA</v>
          </cell>
          <cell r="D16">
            <v>189082</v>
          </cell>
          <cell r="G16">
            <v>189082</v>
          </cell>
          <cell r="J16">
            <v>0.28140999999999999</v>
          </cell>
          <cell r="L16">
            <v>0.28140999999999999</v>
          </cell>
        </row>
        <row r="17">
          <cell r="A17" t="str">
            <v>Illinois</v>
          </cell>
          <cell r="B17" t="str">
            <v>IL</v>
          </cell>
          <cell r="C17" t="str">
            <v>MEEA</v>
          </cell>
          <cell r="D17">
            <v>951055</v>
          </cell>
          <cell r="G17">
            <v>951055</v>
          </cell>
          <cell r="H17">
            <v>1300000</v>
          </cell>
          <cell r="J17">
            <v>15.1</v>
          </cell>
          <cell r="L17">
            <v>15.1</v>
          </cell>
          <cell r="M17">
            <v>30.2</v>
          </cell>
        </row>
        <row r="18">
          <cell r="A18" t="str">
            <v>Indiana</v>
          </cell>
          <cell r="B18" t="str">
            <v>IN</v>
          </cell>
          <cell r="C18" t="str">
            <v>MEEA</v>
          </cell>
          <cell r="D18">
            <v>605904</v>
          </cell>
          <cell r="G18">
            <v>605904</v>
          </cell>
          <cell r="J18">
            <v>5.6942159999999999</v>
          </cell>
          <cell r="L18">
            <v>5.6942159999999999</v>
          </cell>
        </row>
        <row r="19">
          <cell r="A19" t="str">
            <v>Iowa</v>
          </cell>
          <cell r="B19" t="str">
            <v>IA</v>
          </cell>
          <cell r="C19" t="str">
            <v>MEEA</v>
          </cell>
          <cell r="D19">
            <v>425165</v>
          </cell>
          <cell r="E19">
            <v>435696.04499999998</v>
          </cell>
          <cell r="F19">
            <v>40268</v>
          </cell>
          <cell r="G19">
            <v>475964.04499999998</v>
          </cell>
          <cell r="J19">
            <v>8.4</v>
          </cell>
          <cell r="L19">
            <v>8.4</v>
          </cell>
          <cell r="M19">
            <v>8.1999999999999993</v>
          </cell>
        </row>
        <row r="20">
          <cell r="A20" t="str">
            <v>Kansas</v>
          </cell>
          <cell r="B20" t="str">
            <v>KS</v>
          </cell>
          <cell r="C20" t="str">
            <v>MEEA</v>
          </cell>
          <cell r="D20">
            <v>23451</v>
          </cell>
          <cell r="E20">
            <v>30918</v>
          </cell>
          <cell r="G20">
            <v>30918</v>
          </cell>
          <cell r="H20">
            <v>30651</v>
          </cell>
          <cell r="J20">
            <v>0.46</v>
          </cell>
          <cell r="L20">
            <v>0.46</v>
          </cell>
          <cell r="M20">
            <v>0.49</v>
          </cell>
        </row>
        <row r="21">
          <cell r="A21" t="str">
            <v>Kentucky</v>
          </cell>
          <cell r="B21" t="str">
            <v>KY</v>
          </cell>
          <cell r="C21" t="str">
            <v>SEEA</v>
          </cell>
          <cell r="D21">
            <v>224585</v>
          </cell>
          <cell r="G21">
            <v>224585</v>
          </cell>
          <cell r="H21">
            <v>208947</v>
          </cell>
          <cell r="L21">
            <v>0</v>
          </cell>
        </row>
        <row r="22">
          <cell r="A22" t="str">
            <v>Louisiana</v>
          </cell>
          <cell r="B22" t="str">
            <v>LA</v>
          </cell>
          <cell r="C22" t="str">
            <v>SEEA</v>
          </cell>
          <cell r="D22">
            <v>0</v>
          </cell>
          <cell r="E22">
            <v>15812.954</v>
          </cell>
          <cell r="G22">
            <v>15812.954</v>
          </cell>
          <cell r="L22">
            <v>0</v>
          </cell>
        </row>
        <row r="23">
          <cell r="A23" t="str">
            <v>Maine</v>
          </cell>
          <cell r="B23" t="str">
            <v>ME</v>
          </cell>
          <cell r="C23" t="str">
            <v>NEEP</v>
          </cell>
          <cell r="D23">
            <v>173934</v>
          </cell>
          <cell r="E23">
            <v>120211</v>
          </cell>
          <cell r="G23">
            <v>120211</v>
          </cell>
          <cell r="H23">
            <v>157631</v>
          </cell>
          <cell r="I23">
            <v>0.25900000000000001</v>
          </cell>
          <cell r="J23">
            <v>0.16</v>
          </cell>
          <cell r="K23">
            <v>0.1</v>
          </cell>
          <cell r="L23">
            <v>0.26</v>
          </cell>
          <cell r="M23">
            <v>0.19</v>
          </cell>
        </row>
        <row r="24">
          <cell r="A24" t="str">
            <v>Maryland</v>
          </cell>
          <cell r="B24" t="str">
            <v>MD</v>
          </cell>
          <cell r="C24" t="str">
            <v>NEEP</v>
          </cell>
          <cell r="D24">
            <v>397748</v>
          </cell>
          <cell r="G24">
            <v>397748</v>
          </cell>
          <cell r="H24">
            <v>738081</v>
          </cell>
          <cell r="I24">
            <v>0.97899999999999998</v>
          </cell>
          <cell r="L24">
            <v>0.97899999999999998</v>
          </cell>
          <cell r="M24">
            <v>1.8</v>
          </cell>
        </row>
        <row r="25">
          <cell r="A25" t="str">
            <v>Massachusetts</v>
          </cell>
          <cell r="B25" t="str">
            <v>MA</v>
          </cell>
          <cell r="C25" t="str">
            <v>NEEP</v>
          </cell>
          <cell r="D25">
            <v>426209</v>
          </cell>
          <cell r="E25">
            <v>789894</v>
          </cell>
          <cell r="G25">
            <v>789894</v>
          </cell>
          <cell r="H25">
            <v>999679</v>
          </cell>
          <cell r="I25">
            <v>15.18</v>
          </cell>
          <cell r="L25">
            <v>15.18</v>
          </cell>
          <cell r="M25">
            <v>23.3</v>
          </cell>
        </row>
        <row r="26">
          <cell r="A26" t="str">
            <v>Michigan</v>
          </cell>
          <cell r="B26" t="str">
            <v>MI</v>
          </cell>
          <cell r="C26" t="str">
            <v>MEEA</v>
          </cell>
          <cell r="D26">
            <v>853250</v>
          </cell>
          <cell r="E26">
            <v>1000437</v>
          </cell>
          <cell r="G26">
            <v>1000437</v>
          </cell>
          <cell r="H26">
            <v>1164924</v>
          </cell>
          <cell r="J26">
            <v>39.200000000000003</v>
          </cell>
          <cell r="L26">
            <v>39.200000000000003</v>
          </cell>
          <cell r="M26">
            <v>43.8</v>
          </cell>
        </row>
        <row r="27">
          <cell r="A27" t="str">
            <v>Minnesota</v>
          </cell>
          <cell r="B27" t="str">
            <v>MN</v>
          </cell>
          <cell r="C27" t="str">
            <v>MEEA</v>
          </cell>
          <cell r="D27">
            <v>708621</v>
          </cell>
          <cell r="E27">
            <v>818512.20000000007</v>
          </cell>
          <cell r="G27">
            <v>818512.20000000007</v>
          </cell>
          <cell r="H27">
            <v>809100</v>
          </cell>
          <cell r="J27">
            <v>27.99</v>
          </cell>
          <cell r="L27">
            <v>27.99</v>
          </cell>
          <cell r="M27">
            <v>27.56</v>
          </cell>
        </row>
        <row r="28">
          <cell r="A28" t="str">
            <v>Mississippi</v>
          </cell>
          <cell r="B28" t="str">
            <v>MS</v>
          </cell>
          <cell r="C28" t="str">
            <v>SEEA</v>
          </cell>
          <cell r="D28">
            <v>66913</v>
          </cell>
          <cell r="G28">
            <v>66913</v>
          </cell>
          <cell r="L28">
            <v>0</v>
          </cell>
        </row>
        <row r="29">
          <cell r="A29" t="str">
            <v>Missouri</v>
          </cell>
          <cell r="B29" t="str">
            <v>MO</v>
          </cell>
          <cell r="C29" t="str">
            <v>MEEA</v>
          </cell>
          <cell r="D29">
            <v>369438</v>
          </cell>
          <cell r="G29">
            <v>369438</v>
          </cell>
          <cell r="H29">
            <v>74035</v>
          </cell>
          <cell r="L29">
            <v>0</v>
          </cell>
        </row>
        <row r="30">
          <cell r="A30" t="str">
            <v>Montana</v>
          </cell>
          <cell r="B30" t="str">
            <v>MT</v>
          </cell>
          <cell r="C30" t="str">
            <v>NEEA</v>
          </cell>
          <cell r="D30">
            <v>70647</v>
          </cell>
          <cell r="E30">
            <v>80592</v>
          </cell>
          <cell r="G30">
            <v>80592</v>
          </cell>
          <cell r="H30">
            <v>67421</v>
          </cell>
          <cell r="J30">
            <v>1.6</v>
          </cell>
          <cell r="L30">
            <v>1.6</v>
          </cell>
          <cell r="M30">
            <v>1.2</v>
          </cell>
        </row>
        <row r="31">
          <cell r="A31" t="str">
            <v>Nebraska</v>
          </cell>
          <cell r="B31" t="str">
            <v>NE</v>
          </cell>
          <cell r="C31" t="str">
            <v>MEEA</v>
          </cell>
          <cell r="D31">
            <v>64390</v>
          </cell>
          <cell r="E31">
            <v>80000</v>
          </cell>
          <cell r="G31">
            <v>80000</v>
          </cell>
          <cell r="H31">
            <v>86557</v>
          </cell>
          <cell r="L31">
            <v>0</v>
          </cell>
        </row>
        <row r="32">
          <cell r="A32" t="str">
            <v>Nevada</v>
          </cell>
          <cell r="B32" t="str">
            <v>NV</v>
          </cell>
          <cell r="C32" t="str">
            <v>SWEEP</v>
          </cell>
          <cell r="D32">
            <v>299541</v>
          </cell>
          <cell r="E32">
            <v>250371.9</v>
          </cell>
          <cell r="F32">
            <v>187</v>
          </cell>
          <cell r="G32">
            <v>250558.9</v>
          </cell>
          <cell r="J32">
            <v>0.84599999999999997</v>
          </cell>
          <cell r="L32">
            <v>0.84599999999999997</v>
          </cell>
        </row>
        <row r="33">
          <cell r="A33" t="str">
            <v>New Hampshire</v>
          </cell>
          <cell r="B33" t="str">
            <v>NH</v>
          </cell>
          <cell r="C33" t="str">
            <v>NEEP</v>
          </cell>
          <cell r="D33">
            <v>60146</v>
          </cell>
          <cell r="E33">
            <v>69408.900000000009</v>
          </cell>
          <cell r="G33">
            <v>69408.900000000009</v>
          </cell>
          <cell r="H33">
            <v>70524.900000000009</v>
          </cell>
          <cell r="I33">
            <v>0.93799999999999994</v>
          </cell>
          <cell r="J33">
            <v>0.89800000000000002</v>
          </cell>
          <cell r="L33">
            <v>0.89800000000000002</v>
          </cell>
          <cell r="M33">
            <v>1.42</v>
          </cell>
        </row>
        <row r="34">
          <cell r="A34" t="str">
            <v>New Jersey</v>
          </cell>
          <cell r="B34" t="str">
            <v>NJ</v>
          </cell>
          <cell r="C34" t="str">
            <v>NEEP</v>
          </cell>
          <cell r="D34">
            <v>77268</v>
          </cell>
          <cell r="E34">
            <v>530453</v>
          </cell>
          <cell r="G34">
            <v>530453</v>
          </cell>
          <cell r="H34">
            <v>473332</v>
          </cell>
          <cell r="J34">
            <v>10.3</v>
          </cell>
          <cell r="L34">
            <v>10.3</v>
          </cell>
          <cell r="M34">
            <v>7.4</v>
          </cell>
        </row>
        <row r="35">
          <cell r="A35" t="str">
            <v>New Mexico</v>
          </cell>
          <cell r="B35" t="str">
            <v>NM</v>
          </cell>
          <cell r="C35" t="str">
            <v>SWEEP</v>
          </cell>
          <cell r="D35">
            <v>115037</v>
          </cell>
          <cell r="E35">
            <v>106891</v>
          </cell>
          <cell r="G35">
            <v>106891</v>
          </cell>
          <cell r="J35">
            <v>0.4</v>
          </cell>
          <cell r="L35">
            <v>0.4</v>
          </cell>
        </row>
        <row r="36">
          <cell r="A36" t="str">
            <v>New York</v>
          </cell>
          <cell r="B36" t="str">
            <v>NY</v>
          </cell>
          <cell r="C36" t="str">
            <v>NEEP</v>
          </cell>
          <cell r="D36">
            <v>1514781</v>
          </cell>
          <cell r="E36">
            <v>1791302</v>
          </cell>
          <cell r="G36">
            <v>1791302</v>
          </cell>
          <cell r="H36">
            <v>1072728</v>
          </cell>
          <cell r="I36">
            <v>27.068000000000001</v>
          </cell>
          <cell r="J36">
            <v>27.24</v>
          </cell>
          <cell r="L36">
            <v>27.24</v>
          </cell>
          <cell r="M36">
            <v>23.2</v>
          </cell>
        </row>
        <row r="37">
          <cell r="A37" t="str">
            <v>North Carolina</v>
          </cell>
          <cell r="B37" t="str">
            <v>NC</v>
          </cell>
          <cell r="C37" t="str">
            <v>SEEA</v>
          </cell>
          <cell r="D37">
            <v>506906</v>
          </cell>
          <cell r="E37">
            <v>514195</v>
          </cell>
          <cell r="G37">
            <v>514195</v>
          </cell>
          <cell r="H37">
            <v>678603</v>
          </cell>
          <cell r="L37">
            <v>0</v>
          </cell>
          <cell r="M37">
            <v>1.1000000000000001</v>
          </cell>
        </row>
        <row r="38">
          <cell r="A38" t="str">
            <v>North Dakota</v>
          </cell>
          <cell r="B38" t="str">
            <v>ND</v>
          </cell>
          <cell r="C38" t="str">
            <v>MEEA</v>
          </cell>
          <cell r="D38">
            <v>9491</v>
          </cell>
          <cell r="G38">
            <v>9491</v>
          </cell>
          <cell r="L38">
            <v>0</v>
          </cell>
        </row>
        <row r="39">
          <cell r="A39" t="str">
            <v>Ohio</v>
          </cell>
          <cell r="B39" t="str">
            <v>OH</v>
          </cell>
          <cell r="C39" t="str">
            <v>MEEA</v>
          </cell>
          <cell r="D39">
            <v>1880629</v>
          </cell>
          <cell r="G39">
            <v>1880629</v>
          </cell>
          <cell r="L39">
            <v>0</v>
          </cell>
        </row>
        <row r="40">
          <cell r="A40" t="str">
            <v>Oklahoma</v>
          </cell>
          <cell r="B40" t="str">
            <v>OK</v>
          </cell>
          <cell r="C40" t="str">
            <v>SPEER</v>
          </cell>
          <cell r="D40">
            <v>117826</v>
          </cell>
          <cell r="G40">
            <v>117826</v>
          </cell>
          <cell r="H40">
            <v>93378</v>
          </cell>
          <cell r="J40">
            <v>0.12</v>
          </cell>
          <cell r="L40">
            <v>0.12</v>
          </cell>
          <cell r="M40">
            <v>0.22</v>
          </cell>
        </row>
        <row r="41">
          <cell r="A41" t="str">
            <v>Oregon</v>
          </cell>
          <cell r="B41" t="str">
            <v>OR</v>
          </cell>
          <cell r="C41" t="str">
            <v>NEEA</v>
          </cell>
          <cell r="D41">
            <v>461069</v>
          </cell>
          <cell r="E41">
            <v>414862.12900000002</v>
          </cell>
          <cell r="F41">
            <v>50349</v>
          </cell>
          <cell r="G41">
            <v>465211.12900000002</v>
          </cell>
          <cell r="H41">
            <v>463024.47600000002</v>
          </cell>
          <cell r="J41">
            <v>4.84</v>
          </cell>
          <cell r="L41">
            <v>4.84</v>
          </cell>
          <cell r="M41">
            <v>5.92</v>
          </cell>
        </row>
        <row r="42">
          <cell r="A42" t="str">
            <v>Pennsylvania</v>
          </cell>
          <cell r="B42" t="str">
            <v>PA</v>
          </cell>
          <cell r="C42" t="str">
            <v>NEEP</v>
          </cell>
          <cell r="D42">
            <v>1553739</v>
          </cell>
          <cell r="G42">
            <v>1553739</v>
          </cell>
          <cell r="L42">
            <v>0</v>
          </cell>
        </row>
        <row r="43">
          <cell r="A43" t="str">
            <v>Rhode Island</v>
          </cell>
          <cell r="B43" t="str">
            <v>RI</v>
          </cell>
          <cell r="C43" t="str">
            <v>NEEP</v>
          </cell>
          <cell r="D43">
            <v>96008</v>
          </cell>
          <cell r="E43">
            <v>96009</v>
          </cell>
          <cell r="G43">
            <v>96009</v>
          </cell>
          <cell r="H43">
            <v>119666</v>
          </cell>
          <cell r="I43">
            <v>1.19</v>
          </cell>
          <cell r="J43">
            <v>1.19</v>
          </cell>
          <cell r="L43">
            <v>1.19</v>
          </cell>
          <cell r="M43">
            <v>2.298</v>
          </cell>
        </row>
        <row r="44">
          <cell r="A44" t="str">
            <v>South Carolina</v>
          </cell>
          <cell r="B44" t="str">
            <v>SC</v>
          </cell>
          <cell r="C44" t="str">
            <v>SEEA</v>
          </cell>
          <cell r="D44">
            <v>255110</v>
          </cell>
          <cell r="G44">
            <v>255110</v>
          </cell>
          <cell r="H44">
            <v>351925</v>
          </cell>
          <cell r="L44">
            <v>0</v>
          </cell>
        </row>
        <row r="45">
          <cell r="A45" t="str">
            <v>South Dakota</v>
          </cell>
          <cell r="B45" t="str">
            <v>SD</v>
          </cell>
          <cell r="C45" t="str">
            <v>MEEA</v>
          </cell>
          <cell r="D45">
            <v>7029</v>
          </cell>
          <cell r="E45">
            <v>20532</v>
          </cell>
          <cell r="G45">
            <v>20532</v>
          </cell>
          <cell r="H45">
            <v>29475</v>
          </cell>
          <cell r="J45">
            <v>0.40400000000000003</v>
          </cell>
          <cell r="L45">
            <v>0.40400000000000003</v>
          </cell>
          <cell r="M45">
            <v>0.19700000000000001</v>
          </cell>
        </row>
        <row r="46">
          <cell r="A46" t="str">
            <v>Tennessee</v>
          </cell>
          <cell r="B46" t="str">
            <v>TN</v>
          </cell>
          <cell r="C46" t="str">
            <v>SEEA</v>
          </cell>
          <cell r="D46">
            <v>333563</v>
          </cell>
          <cell r="G46">
            <v>333563</v>
          </cell>
          <cell r="H46">
            <v>302493</v>
          </cell>
          <cell r="L46">
            <v>0</v>
          </cell>
        </row>
        <row r="47">
          <cell r="A47" t="str">
            <v>Texas</v>
          </cell>
          <cell r="B47" t="str">
            <v>TX</v>
          </cell>
          <cell r="C47" t="str">
            <v>SPEER</v>
          </cell>
          <cell r="D47">
            <v>721445</v>
          </cell>
          <cell r="G47">
            <v>721445</v>
          </cell>
          <cell r="L47">
            <v>0</v>
          </cell>
        </row>
        <row r="48">
          <cell r="A48" t="str">
            <v>Utah</v>
          </cell>
          <cell r="B48" t="str">
            <v>UT</v>
          </cell>
          <cell r="C48" t="str">
            <v>SWEEP</v>
          </cell>
          <cell r="D48">
            <v>245308</v>
          </cell>
          <cell r="G48">
            <v>245308</v>
          </cell>
          <cell r="H48">
            <v>176419</v>
          </cell>
          <cell r="J48">
            <v>4.5999999999999996</v>
          </cell>
          <cell r="L48">
            <v>4.5999999999999996</v>
          </cell>
          <cell r="M48">
            <v>4.78</v>
          </cell>
        </row>
        <row r="49">
          <cell r="A49" t="str">
            <v>Vermont</v>
          </cell>
          <cell r="B49" t="str">
            <v>VT</v>
          </cell>
          <cell r="C49" t="str">
            <v>NEEP</v>
          </cell>
          <cell r="D49">
            <v>115866</v>
          </cell>
          <cell r="E49">
            <v>117940</v>
          </cell>
          <cell r="G49">
            <v>117940</v>
          </cell>
          <cell r="H49">
            <v>120751</v>
          </cell>
          <cell r="I49">
            <v>1.1100000000000001</v>
          </cell>
          <cell r="L49">
            <v>1.1100000000000001</v>
          </cell>
          <cell r="M49">
            <v>0.75</v>
          </cell>
        </row>
        <row r="50">
          <cell r="A50" t="str">
            <v>Virginia</v>
          </cell>
          <cell r="B50" t="str">
            <v>VA</v>
          </cell>
          <cell r="C50" t="str">
            <v>SEEA</v>
          </cell>
          <cell r="D50">
            <v>109224</v>
          </cell>
          <cell r="G50">
            <v>109224</v>
          </cell>
          <cell r="L50">
            <v>0</v>
          </cell>
        </row>
        <row r="51">
          <cell r="A51" t="str">
            <v>Washington</v>
          </cell>
          <cell r="B51" t="str">
            <v>WA</v>
          </cell>
          <cell r="C51" t="str">
            <v>NEEA</v>
          </cell>
          <cell r="D51">
            <v>853253</v>
          </cell>
          <cell r="G51">
            <v>853253</v>
          </cell>
          <cell r="H51">
            <v>882578.70000000007</v>
          </cell>
          <cell r="J51">
            <v>7.2</v>
          </cell>
          <cell r="L51">
            <v>7.2</v>
          </cell>
          <cell r="M51">
            <v>6.6</v>
          </cell>
        </row>
        <row r="52">
          <cell r="A52" t="str">
            <v>West Virginia</v>
          </cell>
          <cell r="B52" t="str">
            <v>WV</v>
          </cell>
          <cell r="C52" t="str">
            <v>No affiliation</v>
          </cell>
          <cell r="D52">
            <v>7888</v>
          </cell>
          <cell r="G52">
            <v>7888</v>
          </cell>
          <cell r="L52">
            <v>0</v>
          </cell>
        </row>
        <row r="53">
          <cell r="A53" t="str">
            <v>Wisconsin</v>
          </cell>
          <cell r="B53" t="str">
            <v>WI</v>
          </cell>
          <cell r="C53" t="str">
            <v>MEEA</v>
          </cell>
          <cell r="D53">
            <v>587155</v>
          </cell>
          <cell r="E53">
            <v>286786</v>
          </cell>
          <cell r="F53">
            <v>121435</v>
          </cell>
          <cell r="G53">
            <v>408221</v>
          </cell>
          <cell r="H53">
            <v>649847</v>
          </cell>
          <cell r="J53">
            <v>12.3</v>
          </cell>
          <cell r="L53">
            <v>12.3</v>
          </cell>
          <cell r="M53">
            <v>16.899999999999999</v>
          </cell>
        </row>
        <row r="54">
          <cell r="A54" t="str">
            <v>Wyoming</v>
          </cell>
          <cell r="B54" t="str">
            <v>WY</v>
          </cell>
          <cell r="C54" t="str">
            <v>SWEEP</v>
          </cell>
          <cell r="D54">
            <v>14001</v>
          </cell>
          <cell r="G54">
            <v>14001</v>
          </cell>
          <cell r="L54">
            <v>0</v>
          </cell>
        </row>
        <row r="55">
          <cell r="A55" t="str">
            <v>BPA &amp; NEEA</v>
          </cell>
          <cell r="B55" t="str">
            <v>BPA/NEEA</v>
          </cell>
          <cell r="C55" t="str">
            <v>N/A</v>
          </cell>
          <cell r="G55">
            <v>0</v>
          </cell>
          <cell r="L55">
            <v>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Utility Scores"/>
      <sheetName val="BudgCharts"/>
      <sheetName val="EERSCharts"/>
      <sheetName val="ElecSaveCharts"/>
      <sheetName val="GasSaveCharts"/>
      <sheetName val="BudgPerCap"/>
      <sheetName val="Appendix Data"/>
      <sheetName val="Summary"/>
      <sheetName val="Budg Spend Comp"/>
      <sheetName val="Budgets and Spending"/>
      <sheetName val="Savings"/>
      <sheetName val="Sales Revenue Customers"/>
      <sheetName val="EERS"/>
      <sheetName val="Decoup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A4" t="str">
            <v>Alabama</v>
          </cell>
          <cell r="B4" t="str">
            <v>AL</v>
          </cell>
          <cell r="C4" t="str">
            <v>SEEA</v>
          </cell>
          <cell r="D4">
            <v>69537</v>
          </cell>
          <cell r="G4">
            <v>69537</v>
          </cell>
          <cell r="L4">
            <v>0</v>
          </cell>
        </row>
        <row r="5">
          <cell r="A5" t="str">
            <v>Alaska</v>
          </cell>
          <cell r="B5" t="str">
            <v>AK</v>
          </cell>
          <cell r="C5" t="str">
            <v>No affiliation</v>
          </cell>
          <cell r="D5">
            <v>1276</v>
          </cell>
          <cell r="G5">
            <v>1276</v>
          </cell>
          <cell r="L5">
            <v>0</v>
          </cell>
        </row>
        <row r="6">
          <cell r="A6" t="str">
            <v>Arizona</v>
          </cell>
          <cell r="B6" t="str">
            <v>AZ</v>
          </cell>
          <cell r="C6" t="str">
            <v>SWEEP</v>
          </cell>
          <cell r="D6">
            <v>928484</v>
          </cell>
          <cell r="E6">
            <v>1028378</v>
          </cell>
          <cell r="G6">
            <v>1028378</v>
          </cell>
          <cell r="H6">
            <v>1244884</v>
          </cell>
          <cell r="J6">
            <v>1.68</v>
          </cell>
          <cell r="L6">
            <v>1.68</v>
          </cell>
        </row>
        <row r="7">
          <cell r="A7" t="str">
            <v>Arkansas</v>
          </cell>
          <cell r="B7" t="str">
            <v>AR</v>
          </cell>
          <cell r="C7" t="str">
            <v>SEEA</v>
          </cell>
          <cell r="D7">
            <v>63677</v>
          </cell>
          <cell r="G7">
            <v>63677</v>
          </cell>
          <cell r="H7">
            <v>133149</v>
          </cell>
          <cell r="J7">
            <v>1.7</v>
          </cell>
          <cell r="L7">
            <v>1.7</v>
          </cell>
          <cell r="M7">
            <v>3.3</v>
          </cell>
        </row>
        <row r="8">
          <cell r="A8" t="str">
            <v>California</v>
          </cell>
          <cell r="B8" t="str">
            <v>CA</v>
          </cell>
          <cell r="C8" t="str">
            <v>No affiliation</v>
          </cell>
          <cell r="D8">
            <v>3399300</v>
          </cell>
          <cell r="G8">
            <v>3399300</v>
          </cell>
          <cell r="H8">
            <v>2296248</v>
          </cell>
          <cell r="J8">
            <v>33.838000000000001</v>
          </cell>
          <cell r="L8">
            <v>33.838000000000001</v>
          </cell>
          <cell r="M8">
            <v>26.439</v>
          </cell>
        </row>
        <row r="9">
          <cell r="A9" t="str">
            <v>Colorado</v>
          </cell>
          <cell r="B9" t="str">
            <v>CO</v>
          </cell>
          <cell r="C9" t="str">
            <v>SWEEP</v>
          </cell>
          <cell r="D9">
            <v>347132</v>
          </cell>
          <cell r="G9">
            <v>347132</v>
          </cell>
          <cell r="H9">
            <v>419240</v>
          </cell>
          <cell r="J9">
            <v>5.2</v>
          </cell>
          <cell r="L9">
            <v>5.2</v>
          </cell>
          <cell r="M9">
            <v>4.8</v>
          </cell>
        </row>
        <row r="10">
          <cell r="A10" t="str">
            <v>Connecticut</v>
          </cell>
          <cell r="B10" t="str">
            <v>CT</v>
          </cell>
          <cell r="C10" t="str">
            <v>NEEP</v>
          </cell>
          <cell r="D10">
            <v>378836</v>
          </cell>
          <cell r="E10">
            <v>394265.59299999999</v>
          </cell>
          <cell r="G10">
            <v>394265.59299999999</v>
          </cell>
          <cell r="H10">
            <v>322103</v>
          </cell>
          <cell r="I10">
            <v>3.2160000000000002</v>
          </cell>
          <cell r="L10">
            <v>3.2160000000000002</v>
          </cell>
          <cell r="M10">
            <v>3.7</v>
          </cell>
        </row>
        <row r="11">
          <cell r="A11" t="str">
            <v>Delaware</v>
          </cell>
          <cell r="B11" t="str">
            <v>DE</v>
          </cell>
          <cell r="C11" t="str">
            <v>NEEP</v>
          </cell>
          <cell r="D11">
            <v>0</v>
          </cell>
          <cell r="E11">
            <v>20477.86</v>
          </cell>
          <cell r="G11">
            <v>20477.86</v>
          </cell>
          <cell r="H11">
            <v>9389</v>
          </cell>
          <cell r="J11">
            <v>7.9708000000000001E-2</v>
          </cell>
          <cell r="L11">
            <v>7.9708000000000001E-2</v>
          </cell>
          <cell r="M11">
            <v>6.54E-2</v>
          </cell>
        </row>
        <row r="12">
          <cell r="A12" t="str">
            <v>District of Columbia</v>
          </cell>
          <cell r="B12" t="str">
            <v>DC</v>
          </cell>
          <cell r="C12" t="str">
            <v>NEEP</v>
          </cell>
          <cell r="D12">
            <v>0</v>
          </cell>
          <cell r="G12">
            <v>0</v>
          </cell>
          <cell r="H12">
            <v>19715</v>
          </cell>
          <cell r="L12">
            <v>0</v>
          </cell>
          <cell r="M12">
            <v>4.8000000000000001E-2</v>
          </cell>
        </row>
        <row r="13">
          <cell r="A13" t="str">
            <v>Florida</v>
          </cell>
          <cell r="B13" t="str">
            <v>FL</v>
          </cell>
          <cell r="C13" t="str">
            <v>SEEA</v>
          </cell>
          <cell r="D13">
            <v>583171</v>
          </cell>
          <cell r="G13">
            <v>583171</v>
          </cell>
          <cell r="L13">
            <v>0</v>
          </cell>
        </row>
        <row r="14">
          <cell r="A14" t="str">
            <v>Georgia</v>
          </cell>
          <cell r="B14" t="str">
            <v>GA</v>
          </cell>
          <cell r="C14" t="str">
            <v>SEEA</v>
          </cell>
          <cell r="D14">
            <v>152771</v>
          </cell>
          <cell r="G14">
            <v>152771</v>
          </cell>
          <cell r="L14">
            <v>0</v>
          </cell>
        </row>
        <row r="15">
          <cell r="A15" t="str">
            <v>Hawaii</v>
          </cell>
          <cell r="B15" t="str">
            <v>HI</v>
          </cell>
          <cell r="C15" t="str">
            <v>No affiliation</v>
          </cell>
          <cell r="D15">
            <v>4463</v>
          </cell>
          <cell r="E15">
            <v>130108</v>
          </cell>
          <cell r="G15">
            <v>130108</v>
          </cell>
          <cell r="L15">
            <v>0</v>
          </cell>
        </row>
        <row r="16">
          <cell r="A16" t="str">
            <v>Idaho</v>
          </cell>
          <cell r="B16" t="str">
            <v>ID</v>
          </cell>
          <cell r="C16" t="str">
            <v>NEEA</v>
          </cell>
          <cell r="D16">
            <v>189082</v>
          </cell>
          <cell r="G16">
            <v>189082</v>
          </cell>
          <cell r="J16">
            <v>0.28140999999999999</v>
          </cell>
          <cell r="L16">
            <v>0.28140999999999999</v>
          </cell>
        </row>
        <row r="17">
          <cell r="A17" t="str">
            <v>Illinois</v>
          </cell>
          <cell r="B17" t="str">
            <v>IL</v>
          </cell>
          <cell r="C17" t="str">
            <v>MEEA</v>
          </cell>
          <cell r="D17">
            <v>951055</v>
          </cell>
          <cell r="G17">
            <v>951055</v>
          </cell>
          <cell r="H17">
            <v>1300000</v>
          </cell>
          <cell r="J17">
            <v>15.1</v>
          </cell>
          <cell r="L17">
            <v>15.1</v>
          </cell>
          <cell r="M17">
            <v>30.2</v>
          </cell>
        </row>
        <row r="18">
          <cell r="A18" t="str">
            <v>Indiana</v>
          </cell>
          <cell r="B18" t="str">
            <v>IN</v>
          </cell>
          <cell r="C18" t="str">
            <v>MEEA</v>
          </cell>
          <cell r="D18">
            <v>605904</v>
          </cell>
          <cell r="G18">
            <v>605904</v>
          </cell>
          <cell r="J18">
            <v>5.6942159999999999</v>
          </cell>
          <cell r="L18">
            <v>5.6942159999999999</v>
          </cell>
        </row>
        <row r="19">
          <cell r="A19" t="str">
            <v>Iowa</v>
          </cell>
          <cell r="B19" t="str">
            <v>IA</v>
          </cell>
          <cell r="C19" t="str">
            <v>MEEA</v>
          </cell>
          <cell r="D19">
            <v>425165</v>
          </cell>
          <cell r="E19">
            <v>435696.04499999998</v>
          </cell>
          <cell r="F19">
            <v>40268</v>
          </cell>
          <cell r="G19">
            <v>475964.04499999998</v>
          </cell>
          <cell r="J19">
            <v>8.4</v>
          </cell>
          <cell r="L19">
            <v>8.4</v>
          </cell>
          <cell r="M19">
            <v>8.1999999999999993</v>
          </cell>
        </row>
        <row r="20">
          <cell r="A20" t="str">
            <v>Kansas</v>
          </cell>
          <cell r="B20" t="str">
            <v>KS</v>
          </cell>
          <cell r="C20" t="str">
            <v>MEEA</v>
          </cell>
          <cell r="D20">
            <v>23451</v>
          </cell>
          <cell r="E20">
            <v>30918</v>
          </cell>
          <cell r="G20">
            <v>30918</v>
          </cell>
          <cell r="H20">
            <v>30651</v>
          </cell>
          <cell r="J20">
            <v>0.46</v>
          </cell>
          <cell r="L20">
            <v>0.46</v>
          </cell>
          <cell r="M20">
            <v>0.49</v>
          </cell>
        </row>
        <row r="21">
          <cell r="A21" t="str">
            <v>Kentucky</v>
          </cell>
          <cell r="B21" t="str">
            <v>KY</v>
          </cell>
          <cell r="C21" t="str">
            <v>SEEA</v>
          </cell>
          <cell r="D21">
            <v>224585</v>
          </cell>
          <cell r="G21">
            <v>224585</v>
          </cell>
          <cell r="H21">
            <v>208947</v>
          </cell>
          <cell r="L21">
            <v>0</v>
          </cell>
        </row>
        <row r="22">
          <cell r="A22" t="str">
            <v>Louisiana</v>
          </cell>
          <cell r="B22" t="str">
            <v>LA</v>
          </cell>
          <cell r="C22" t="str">
            <v>SEEA</v>
          </cell>
          <cell r="D22">
            <v>0</v>
          </cell>
          <cell r="E22">
            <v>15812.954</v>
          </cell>
          <cell r="G22">
            <v>15812.954</v>
          </cell>
          <cell r="L22">
            <v>0</v>
          </cell>
        </row>
        <row r="23">
          <cell r="A23" t="str">
            <v>Maine</v>
          </cell>
          <cell r="B23" t="str">
            <v>ME</v>
          </cell>
          <cell r="C23" t="str">
            <v>NEEP</v>
          </cell>
          <cell r="D23">
            <v>173934</v>
          </cell>
          <cell r="E23">
            <v>120211</v>
          </cell>
          <cell r="G23">
            <v>120211</v>
          </cell>
          <cell r="H23">
            <v>157631</v>
          </cell>
          <cell r="I23">
            <v>0.25900000000000001</v>
          </cell>
          <cell r="J23">
            <v>0.16</v>
          </cell>
          <cell r="K23">
            <v>0.1</v>
          </cell>
          <cell r="L23">
            <v>0.26</v>
          </cell>
          <cell r="M23">
            <v>0.19</v>
          </cell>
        </row>
        <row r="24">
          <cell r="A24" t="str">
            <v>Maryland</v>
          </cell>
          <cell r="B24" t="str">
            <v>MD</v>
          </cell>
          <cell r="C24" t="str">
            <v>NEEP</v>
          </cell>
          <cell r="D24">
            <v>397748</v>
          </cell>
          <cell r="G24">
            <v>397748</v>
          </cell>
          <cell r="H24">
            <v>738081</v>
          </cell>
          <cell r="I24">
            <v>0.97899999999999998</v>
          </cell>
          <cell r="L24">
            <v>0.97899999999999998</v>
          </cell>
          <cell r="M24">
            <v>1.8</v>
          </cell>
        </row>
        <row r="25">
          <cell r="A25" t="str">
            <v>Massachusetts</v>
          </cell>
          <cell r="B25" t="str">
            <v>MA</v>
          </cell>
          <cell r="C25" t="str">
            <v>NEEP</v>
          </cell>
          <cell r="D25">
            <v>426209</v>
          </cell>
          <cell r="E25">
            <v>789894</v>
          </cell>
          <cell r="G25">
            <v>789894</v>
          </cell>
          <cell r="H25">
            <v>999679</v>
          </cell>
          <cell r="I25">
            <v>15.18</v>
          </cell>
          <cell r="L25">
            <v>15.18</v>
          </cell>
          <cell r="M25">
            <v>23.3</v>
          </cell>
        </row>
        <row r="26">
          <cell r="A26" t="str">
            <v>Michigan</v>
          </cell>
          <cell r="B26" t="str">
            <v>MI</v>
          </cell>
          <cell r="C26" t="str">
            <v>MEEA</v>
          </cell>
          <cell r="D26">
            <v>853250</v>
          </cell>
          <cell r="E26">
            <v>1000437</v>
          </cell>
          <cell r="G26">
            <v>1000437</v>
          </cell>
          <cell r="H26">
            <v>1164924</v>
          </cell>
          <cell r="J26">
            <v>39.200000000000003</v>
          </cell>
          <cell r="L26">
            <v>39.200000000000003</v>
          </cell>
          <cell r="M26">
            <v>43.8</v>
          </cell>
        </row>
        <row r="27">
          <cell r="A27" t="str">
            <v>Minnesota</v>
          </cell>
          <cell r="B27" t="str">
            <v>MN</v>
          </cell>
          <cell r="C27" t="str">
            <v>MEEA</v>
          </cell>
          <cell r="D27">
            <v>708621</v>
          </cell>
          <cell r="E27">
            <v>818512.20000000007</v>
          </cell>
          <cell r="G27">
            <v>818512.20000000007</v>
          </cell>
          <cell r="H27">
            <v>809100</v>
          </cell>
          <cell r="J27">
            <v>27.99</v>
          </cell>
          <cell r="L27">
            <v>27.99</v>
          </cell>
          <cell r="M27">
            <v>27.56</v>
          </cell>
        </row>
        <row r="28">
          <cell r="A28" t="str">
            <v>Mississippi</v>
          </cell>
          <cell r="B28" t="str">
            <v>MS</v>
          </cell>
          <cell r="C28" t="str">
            <v>SEEA</v>
          </cell>
          <cell r="D28">
            <v>66913</v>
          </cell>
          <cell r="G28">
            <v>66913</v>
          </cell>
          <cell r="L28">
            <v>0</v>
          </cell>
        </row>
        <row r="29">
          <cell r="A29" t="str">
            <v>Missouri</v>
          </cell>
          <cell r="B29" t="str">
            <v>MO</v>
          </cell>
          <cell r="C29" t="str">
            <v>MEEA</v>
          </cell>
          <cell r="D29">
            <v>369438</v>
          </cell>
          <cell r="G29">
            <v>369438</v>
          </cell>
          <cell r="H29">
            <v>74035</v>
          </cell>
          <cell r="L29">
            <v>0</v>
          </cell>
        </row>
        <row r="30">
          <cell r="A30" t="str">
            <v>Montana</v>
          </cell>
          <cell r="B30" t="str">
            <v>MT</v>
          </cell>
          <cell r="C30" t="str">
            <v>NEEA</v>
          </cell>
          <cell r="D30">
            <v>70647</v>
          </cell>
          <cell r="E30">
            <v>80592</v>
          </cell>
          <cell r="G30">
            <v>80592</v>
          </cell>
          <cell r="H30">
            <v>67421</v>
          </cell>
          <cell r="J30">
            <v>1.6</v>
          </cell>
          <cell r="L30">
            <v>1.6</v>
          </cell>
          <cell r="M30">
            <v>1.2</v>
          </cell>
        </row>
        <row r="31">
          <cell r="A31" t="str">
            <v>Nebraska</v>
          </cell>
          <cell r="B31" t="str">
            <v>NE</v>
          </cell>
          <cell r="C31" t="str">
            <v>MEEA</v>
          </cell>
          <cell r="D31">
            <v>64390</v>
          </cell>
          <cell r="E31">
            <v>80000</v>
          </cell>
          <cell r="G31">
            <v>80000</v>
          </cell>
          <cell r="H31">
            <v>86557</v>
          </cell>
          <cell r="L31">
            <v>0</v>
          </cell>
        </row>
        <row r="32">
          <cell r="A32" t="str">
            <v>Nevada</v>
          </cell>
          <cell r="B32" t="str">
            <v>NV</v>
          </cell>
          <cell r="C32" t="str">
            <v>SWEEP</v>
          </cell>
          <cell r="D32">
            <v>299541</v>
          </cell>
          <cell r="E32">
            <v>250371.9</v>
          </cell>
          <cell r="F32">
            <v>187</v>
          </cell>
          <cell r="G32">
            <v>250558.9</v>
          </cell>
          <cell r="J32">
            <v>0.84599999999999997</v>
          </cell>
          <cell r="L32">
            <v>0.84599999999999997</v>
          </cell>
        </row>
        <row r="33">
          <cell r="A33" t="str">
            <v>New Hampshire</v>
          </cell>
          <cell r="B33" t="str">
            <v>NH</v>
          </cell>
          <cell r="C33" t="str">
            <v>NEEP</v>
          </cell>
          <cell r="D33">
            <v>60146</v>
          </cell>
          <cell r="E33">
            <v>69408.900000000009</v>
          </cell>
          <cell r="G33">
            <v>69408.900000000009</v>
          </cell>
          <cell r="H33">
            <v>70524.900000000009</v>
          </cell>
          <cell r="I33">
            <v>0.93799999999999994</v>
          </cell>
          <cell r="J33">
            <v>0.89800000000000002</v>
          </cell>
          <cell r="L33">
            <v>0.89800000000000002</v>
          </cell>
          <cell r="M33">
            <v>1.42</v>
          </cell>
        </row>
        <row r="34">
          <cell r="A34" t="str">
            <v>New Jersey</v>
          </cell>
          <cell r="B34" t="str">
            <v>NJ</v>
          </cell>
          <cell r="C34" t="str">
            <v>NEEP</v>
          </cell>
          <cell r="D34">
            <v>77268</v>
          </cell>
          <cell r="E34">
            <v>530453</v>
          </cell>
          <cell r="G34">
            <v>530453</v>
          </cell>
          <cell r="H34">
            <v>473332</v>
          </cell>
          <cell r="J34">
            <v>10.3</v>
          </cell>
          <cell r="L34">
            <v>10.3</v>
          </cell>
          <cell r="M34">
            <v>7.4</v>
          </cell>
        </row>
        <row r="35">
          <cell r="A35" t="str">
            <v>New Mexico</v>
          </cell>
          <cell r="B35" t="str">
            <v>NM</v>
          </cell>
          <cell r="C35" t="str">
            <v>SWEEP</v>
          </cell>
          <cell r="D35">
            <v>115037</v>
          </cell>
          <cell r="E35">
            <v>106891</v>
          </cell>
          <cell r="G35">
            <v>106891</v>
          </cell>
          <cell r="J35">
            <v>0.4</v>
          </cell>
          <cell r="L35">
            <v>0.4</v>
          </cell>
        </row>
        <row r="36">
          <cell r="A36" t="str">
            <v>New York</v>
          </cell>
          <cell r="B36" t="str">
            <v>NY</v>
          </cell>
          <cell r="C36" t="str">
            <v>NEEP</v>
          </cell>
          <cell r="D36">
            <v>1514781</v>
          </cell>
          <cell r="E36">
            <v>1791302</v>
          </cell>
          <cell r="G36">
            <v>1791302</v>
          </cell>
          <cell r="H36">
            <v>1072728</v>
          </cell>
          <cell r="I36">
            <v>27.068000000000001</v>
          </cell>
          <cell r="J36">
            <v>27.24</v>
          </cell>
          <cell r="L36">
            <v>27.24</v>
          </cell>
          <cell r="M36">
            <v>23.2</v>
          </cell>
        </row>
        <row r="37">
          <cell r="A37" t="str">
            <v>North Carolina</v>
          </cell>
          <cell r="B37" t="str">
            <v>NC</v>
          </cell>
          <cell r="C37" t="str">
            <v>SEEA</v>
          </cell>
          <cell r="D37">
            <v>506906</v>
          </cell>
          <cell r="E37">
            <v>514195</v>
          </cell>
          <cell r="G37">
            <v>514195</v>
          </cell>
          <cell r="H37">
            <v>678603</v>
          </cell>
          <cell r="L37">
            <v>0</v>
          </cell>
          <cell r="M37">
            <v>1.1000000000000001</v>
          </cell>
        </row>
        <row r="38">
          <cell r="A38" t="str">
            <v>North Dakota</v>
          </cell>
          <cell r="B38" t="str">
            <v>ND</v>
          </cell>
          <cell r="C38" t="str">
            <v>MEEA</v>
          </cell>
          <cell r="D38">
            <v>9491</v>
          </cell>
          <cell r="G38">
            <v>9491</v>
          </cell>
          <cell r="L38">
            <v>0</v>
          </cell>
        </row>
        <row r="39">
          <cell r="A39" t="str">
            <v>Ohio</v>
          </cell>
          <cell r="B39" t="str">
            <v>OH</v>
          </cell>
          <cell r="C39" t="str">
            <v>MEEA</v>
          </cell>
          <cell r="D39">
            <v>1880629</v>
          </cell>
          <cell r="G39">
            <v>1880629</v>
          </cell>
          <cell r="L39">
            <v>0</v>
          </cell>
        </row>
        <row r="40">
          <cell r="A40" t="str">
            <v>Oklahoma</v>
          </cell>
          <cell r="B40" t="str">
            <v>OK</v>
          </cell>
          <cell r="C40" t="str">
            <v>SPEER</v>
          </cell>
          <cell r="D40">
            <v>117826</v>
          </cell>
          <cell r="G40">
            <v>117826</v>
          </cell>
          <cell r="H40">
            <v>93378</v>
          </cell>
          <cell r="J40">
            <v>0.12</v>
          </cell>
          <cell r="L40">
            <v>0.12</v>
          </cell>
          <cell r="M40">
            <v>0.22</v>
          </cell>
        </row>
        <row r="41">
          <cell r="A41" t="str">
            <v>Oregon</v>
          </cell>
          <cell r="B41" t="str">
            <v>OR</v>
          </cell>
          <cell r="C41" t="str">
            <v>NEEA</v>
          </cell>
          <cell r="D41">
            <v>461069</v>
          </cell>
          <cell r="E41">
            <v>414862.12900000002</v>
          </cell>
          <cell r="F41">
            <v>50349</v>
          </cell>
          <cell r="G41">
            <v>465211.12900000002</v>
          </cell>
          <cell r="H41">
            <v>463024.47600000002</v>
          </cell>
          <cell r="J41">
            <v>4.84</v>
          </cell>
          <cell r="L41">
            <v>4.84</v>
          </cell>
          <cell r="M41">
            <v>5.92</v>
          </cell>
        </row>
        <row r="42">
          <cell r="A42" t="str">
            <v>Pennsylvania</v>
          </cell>
          <cell r="B42" t="str">
            <v>PA</v>
          </cell>
          <cell r="C42" t="str">
            <v>NEEP</v>
          </cell>
          <cell r="D42">
            <v>1553739</v>
          </cell>
          <cell r="G42">
            <v>1553739</v>
          </cell>
          <cell r="L42">
            <v>0</v>
          </cell>
        </row>
        <row r="43">
          <cell r="A43" t="str">
            <v>Rhode Island</v>
          </cell>
          <cell r="B43" t="str">
            <v>RI</v>
          </cell>
          <cell r="C43" t="str">
            <v>NEEP</v>
          </cell>
          <cell r="D43">
            <v>96008</v>
          </cell>
          <cell r="E43">
            <v>96009</v>
          </cell>
          <cell r="G43">
            <v>96009</v>
          </cell>
          <cell r="H43">
            <v>119666</v>
          </cell>
          <cell r="I43">
            <v>1.19</v>
          </cell>
          <cell r="J43">
            <v>1.19</v>
          </cell>
          <cell r="L43">
            <v>1.19</v>
          </cell>
          <cell r="M43">
            <v>2.298</v>
          </cell>
        </row>
        <row r="44">
          <cell r="A44" t="str">
            <v>South Carolina</v>
          </cell>
          <cell r="B44" t="str">
            <v>SC</v>
          </cell>
          <cell r="C44" t="str">
            <v>SEEA</v>
          </cell>
          <cell r="D44">
            <v>255110</v>
          </cell>
          <cell r="G44">
            <v>255110</v>
          </cell>
          <cell r="H44">
            <v>351925</v>
          </cell>
          <cell r="L44">
            <v>0</v>
          </cell>
        </row>
        <row r="45">
          <cell r="A45" t="str">
            <v>South Dakota</v>
          </cell>
          <cell r="B45" t="str">
            <v>SD</v>
          </cell>
          <cell r="C45" t="str">
            <v>MEEA</v>
          </cell>
          <cell r="D45">
            <v>7029</v>
          </cell>
          <cell r="E45">
            <v>20532</v>
          </cell>
          <cell r="G45">
            <v>20532</v>
          </cell>
          <cell r="H45">
            <v>29475</v>
          </cell>
          <cell r="J45">
            <v>0.40400000000000003</v>
          </cell>
          <cell r="L45">
            <v>0.40400000000000003</v>
          </cell>
          <cell r="M45">
            <v>0.19700000000000001</v>
          </cell>
        </row>
        <row r="46">
          <cell r="A46" t="str">
            <v>Tennessee</v>
          </cell>
          <cell r="B46" t="str">
            <v>TN</v>
          </cell>
          <cell r="C46" t="str">
            <v>SEEA</v>
          </cell>
          <cell r="D46">
            <v>333563</v>
          </cell>
          <cell r="G46">
            <v>333563</v>
          </cell>
          <cell r="H46">
            <v>302493</v>
          </cell>
          <cell r="L46">
            <v>0</v>
          </cell>
        </row>
        <row r="47">
          <cell r="A47" t="str">
            <v>Texas</v>
          </cell>
          <cell r="B47" t="str">
            <v>TX</v>
          </cell>
          <cell r="C47" t="str">
            <v>SPEER</v>
          </cell>
          <cell r="D47">
            <v>721445</v>
          </cell>
          <cell r="G47">
            <v>721445</v>
          </cell>
          <cell r="L47">
            <v>0</v>
          </cell>
        </row>
        <row r="48">
          <cell r="A48" t="str">
            <v>Utah</v>
          </cell>
          <cell r="B48" t="str">
            <v>UT</v>
          </cell>
          <cell r="C48" t="str">
            <v>SWEEP</v>
          </cell>
          <cell r="D48">
            <v>245308</v>
          </cell>
          <cell r="G48">
            <v>245308</v>
          </cell>
          <cell r="H48">
            <v>176419</v>
          </cell>
          <cell r="J48">
            <v>4.5999999999999996</v>
          </cell>
          <cell r="L48">
            <v>4.5999999999999996</v>
          </cell>
          <cell r="M48">
            <v>4.78</v>
          </cell>
        </row>
        <row r="49">
          <cell r="A49" t="str">
            <v>Vermont</v>
          </cell>
          <cell r="B49" t="str">
            <v>VT</v>
          </cell>
          <cell r="C49" t="str">
            <v>NEEP</v>
          </cell>
          <cell r="D49">
            <v>115866</v>
          </cell>
          <cell r="E49">
            <v>117940</v>
          </cell>
          <cell r="G49">
            <v>117940</v>
          </cell>
          <cell r="H49">
            <v>120751</v>
          </cell>
          <cell r="I49">
            <v>1.1100000000000001</v>
          </cell>
          <cell r="L49">
            <v>1.1100000000000001</v>
          </cell>
          <cell r="M49">
            <v>0.75</v>
          </cell>
        </row>
        <row r="50">
          <cell r="A50" t="str">
            <v>Virginia</v>
          </cell>
          <cell r="B50" t="str">
            <v>VA</v>
          </cell>
          <cell r="C50" t="str">
            <v>SEEA</v>
          </cell>
          <cell r="D50">
            <v>109224</v>
          </cell>
          <cell r="G50">
            <v>109224</v>
          </cell>
          <cell r="L50">
            <v>0</v>
          </cell>
        </row>
        <row r="51">
          <cell r="A51" t="str">
            <v>Washington</v>
          </cell>
          <cell r="B51" t="str">
            <v>WA</v>
          </cell>
          <cell r="C51" t="str">
            <v>NEEA</v>
          </cell>
          <cell r="D51">
            <v>853253</v>
          </cell>
          <cell r="G51">
            <v>853253</v>
          </cell>
          <cell r="H51">
            <v>882578.70000000007</v>
          </cell>
          <cell r="J51">
            <v>7.2</v>
          </cell>
          <cell r="L51">
            <v>7.2</v>
          </cell>
          <cell r="M51">
            <v>6.6</v>
          </cell>
        </row>
        <row r="52">
          <cell r="A52" t="str">
            <v>West Virginia</v>
          </cell>
          <cell r="B52" t="str">
            <v>WV</v>
          </cell>
          <cell r="C52" t="str">
            <v>No affiliation</v>
          </cell>
          <cell r="D52">
            <v>7888</v>
          </cell>
          <cell r="G52">
            <v>7888</v>
          </cell>
          <cell r="L52">
            <v>0</v>
          </cell>
        </row>
        <row r="53">
          <cell r="A53" t="str">
            <v>Wisconsin</v>
          </cell>
          <cell r="B53" t="str">
            <v>WI</v>
          </cell>
          <cell r="C53" t="str">
            <v>MEEA</v>
          </cell>
          <cell r="D53">
            <v>587155</v>
          </cell>
          <cell r="E53">
            <v>286786</v>
          </cell>
          <cell r="F53">
            <v>121435</v>
          </cell>
          <cell r="G53">
            <v>408221</v>
          </cell>
          <cell r="H53">
            <v>649847</v>
          </cell>
          <cell r="J53">
            <v>12.3</v>
          </cell>
          <cell r="L53">
            <v>12.3</v>
          </cell>
          <cell r="M53">
            <v>16.899999999999999</v>
          </cell>
        </row>
        <row r="54">
          <cell r="A54" t="str">
            <v>Wyoming</v>
          </cell>
          <cell r="B54" t="str">
            <v>WY</v>
          </cell>
          <cell r="C54" t="str">
            <v>SWEEP</v>
          </cell>
          <cell r="D54">
            <v>14001</v>
          </cell>
          <cell r="G54">
            <v>14001</v>
          </cell>
          <cell r="L54">
            <v>0</v>
          </cell>
        </row>
        <row r="55">
          <cell r="A55" t="str">
            <v>BPA &amp; NEEA</v>
          </cell>
          <cell r="B55" t="str">
            <v>BPA/NEEA</v>
          </cell>
          <cell r="C55" t="str">
            <v>N/A</v>
          </cell>
          <cell r="G55">
            <v>0</v>
          </cell>
          <cell r="L55">
            <v>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nergy Prod."/>
      <sheetName val="Tot. Use per Capita"/>
      <sheetName val="Avg. Exp. by State"/>
      <sheetName val="EE &amp; Struc. Change Shares"/>
      <sheetName val="Energy Burdens"/>
      <sheetName val="Energy Prgm Sav. Rollups"/>
      <sheetName val="Energy Bill Sav."/>
      <sheetName val="EE Jobs"/>
      <sheetName val="Commercial Prod."/>
      <sheetName val="Carbon Sav."/>
      <sheetName val="Health"/>
      <sheetName val="Elec. per $ GDP"/>
      <sheetName val="Nat. Gas per $ GDP"/>
      <sheetName val="EE Prgm Spend."/>
      <sheetName val="Prgm Incr. Sav."/>
      <sheetName val="Prgm Tot. Sav."/>
      <sheetName val="EE Cost per kWh"/>
      <sheetName val="EERS States"/>
      <sheetName val="Decoup. &amp; Shareholder Incent."/>
      <sheetName val="Smart Meter Deploy."/>
      <sheetName val="Intelligent Effi."/>
      <sheetName val="Power Plants"/>
      <sheetName val="Tot. EE Increm. Spend."/>
      <sheetName val="Annual ESCo Invest."/>
      <sheetName val="Annual ESPC Invest."/>
      <sheetName val="Demand Response"/>
      <sheetName val="Annual PACE EE"/>
      <sheetName val="Green Bank"/>
      <sheetName val="Energy Intensity - Res."/>
      <sheetName val="Energy Intensity - Comm."/>
      <sheetName val="% New HERS-rated"/>
      <sheetName val="ZNE Buildings"/>
      <sheetName val="Comm. Benchmarking"/>
      <sheetName val="ENERGY STAR Floor Area"/>
      <sheetName val="LEED Floor Area"/>
      <sheetName val="Model Code Sav."/>
      <sheetName val="Eff. Res. Equip."/>
      <sheetName val="ENERGY STAR Equip."/>
      <sheetName val="Lighting Consumption"/>
      <sheetName val="A-Line Lamps"/>
      <sheetName val="LED"/>
      <sheetName val="Fed. App. Standards Sav."/>
      <sheetName val="State Standards"/>
      <sheetName val="Ind. Use &amp; Intensity"/>
      <sheetName val="Key Sectors Data"/>
      <sheetName val="CHP Capacity"/>
      <sheetName val="ISO 50001 Particip."/>
      <sheetName val="New Pass. Veh. Lgt Trucks"/>
      <sheetName val="New Tractor Trucks"/>
      <sheetName val="Freight Miles"/>
      <sheetName val="VMT &amp; PMT"/>
      <sheetName val="EV &amp; HEV Sales"/>
      <sheetName val="EV Model Avail."/>
      <sheetName val="# EV Chargers"/>
      <sheetName val="Nat. Gas Veh. Sales"/>
      <sheetName val="Other Transp. Veh. Effi."/>
      <sheetName val="State Scorecard Map"/>
      <sheetName val="City Scorecard Map"/>
      <sheetName val="City Progress"/>
      <sheetName val="Int'l Scorecard Map"/>
      <sheetName val="EE Potential thru 2050"/>
      <sheetName val="R&amp;D"/>
      <sheetName val="State Abbrev."/>
    </sheetNames>
    <sheetDataSet>
      <sheetData sheetId="0"/>
      <sheetData sheetId="1">
        <row r="5">
          <cell r="A5" t="str">
            <v>Source: https://www.eia.gov/totalenergy/data/monthly/ - 1.7 Primary energy consumption, energy expenditures, and carbon dioxide emissions indicators</v>
          </cell>
        </row>
        <row r="7">
          <cell r="A7" t="str">
            <v>Year</v>
          </cell>
        </row>
        <row r="9">
          <cell r="A9">
            <v>1949</v>
          </cell>
        </row>
        <row r="10">
          <cell r="A10">
            <v>1950</v>
          </cell>
        </row>
        <row r="11">
          <cell r="A11">
            <v>1951</v>
          </cell>
        </row>
        <row r="12">
          <cell r="A12">
            <v>1952</v>
          </cell>
        </row>
        <row r="13">
          <cell r="A13">
            <v>1953</v>
          </cell>
        </row>
        <row r="14">
          <cell r="A14">
            <v>1954</v>
          </cell>
        </row>
        <row r="15">
          <cell r="A15">
            <v>1955</v>
          </cell>
        </row>
        <row r="16">
          <cell r="A16">
            <v>1956</v>
          </cell>
        </row>
        <row r="17">
          <cell r="A17">
            <v>1957</v>
          </cell>
        </row>
        <row r="18">
          <cell r="A18">
            <v>1958</v>
          </cell>
        </row>
        <row r="19">
          <cell r="A19">
            <v>1959</v>
          </cell>
        </row>
        <row r="20">
          <cell r="A20">
            <v>1960</v>
          </cell>
        </row>
        <row r="21">
          <cell r="A21">
            <v>1961</v>
          </cell>
        </row>
        <row r="22">
          <cell r="A22">
            <v>1962</v>
          </cell>
        </row>
        <row r="23">
          <cell r="A23">
            <v>1963</v>
          </cell>
        </row>
        <row r="24">
          <cell r="A24">
            <v>1964</v>
          </cell>
        </row>
        <row r="25">
          <cell r="A25">
            <v>1965</v>
          </cell>
        </row>
        <row r="26">
          <cell r="A26">
            <v>1966</v>
          </cell>
        </row>
        <row r="27">
          <cell r="A27">
            <v>1967</v>
          </cell>
        </row>
        <row r="28">
          <cell r="A28">
            <v>1968</v>
          </cell>
        </row>
        <row r="29">
          <cell r="A29">
            <v>1969</v>
          </cell>
        </row>
        <row r="30">
          <cell r="A30">
            <v>1970</v>
          </cell>
        </row>
        <row r="31">
          <cell r="A31">
            <v>1971</v>
          </cell>
        </row>
        <row r="32">
          <cell r="A32">
            <v>1972</v>
          </cell>
        </row>
        <row r="33">
          <cell r="A33">
            <v>1973</v>
          </cell>
        </row>
        <row r="34">
          <cell r="A34">
            <v>1974</v>
          </cell>
        </row>
        <row r="35">
          <cell r="A35">
            <v>1975</v>
          </cell>
        </row>
        <row r="36">
          <cell r="A36">
            <v>1976</v>
          </cell>
        </row>
        <row r="37">
          <cell r="A37">
            <v>1977</v>
          </cell>
        </row>
        <row r="38">
          <cell r="A38">
            <v>1978</v>
          </cell>
        </row>
        <row r="39">
          <cell r="A39">
            <v>1979</v>
          </cell>
        </row>
        <row r="40">
          <cell r="A40">
            <v>1980</v>
          </cell>
        </row>
        <row r="41">
          <cell r="A41">
            <v>1981</v>
          </cell>
        </row>
        <row r="42">
          <cell r="A42">
            <v>1982</v>
          </cell>
        </row>
        <row r="43">
          <cell r="A43">
            <v>1983</v>
          </cell>
        </row>
        <row r="44">
          <cell r="A44">
            <v>1984</v>
          </cell>
        </row>
        <row r="45">
          <cell r="A45">
            <v>1985</v>
          </cell>
        </row>
        <row r="46">
          <cell r="A46">
            <v>1986</v>
          </cell>
        </row>
        <row r="47">
          <cell r="A47">
            <v>1987</v>
          </cell>
        </row>
        <row r="48">
          <cell r="A48">
            <v>1988</v>
          </cell>
        </row>
        <row r="49">
          <cell r="A49">
            <v>1989</v>
          </cell>
        </row>
        <row r="50">
          <cell r="A50">
            <v>1990</v>
          </cell>
        </row>
        <row r="51">
          <cell r="A51">
            <v>1991</v>
          </cell>
        </row>
        <row r="52">
          <cell r="A52">
            <v>1992</v>
          </cell>
        </row>
        <row r="53">
          <cell r="A53">
            <v>1993</v>
          </cell>
        </row>
        <row r="54">
          <cell r="A54">
            <v>1994</v>
          </cell>
        </row>
        <row r="55">
          <cell r="A55">
            <v>1995</v>
          </cell>
        </row>
        <row r="56">
          <cell r="A56">
            <v>1996</v>
          </cell>
        </row>
        <row r="57">
          <cell r="A57">
            <v>1997</v>
          </cell>
        </row>
        <row r="58">
          <cell r="A58">
            <v>1998</v>
          </cell>
        </row>
        <row r="59">
          <cell r="A59">
            <v>1999</v>
          </cell>
        </row>
        <row r="60">
          <cell r="A60">
            <v>2000</v>
          </cell>
        </row>
        <row r="61">
          <cell r="A61">
            <v>2001</v>
          </cell>
        </row>
        <row r="62">
          <cell r="A62">
            <v>2002</v>
          </cell>
        </row>
        <row r="63">
          <cell r="A63">
            <v>2003</v>
          </cell>
        </row>
        <row r="64">
          <cell r="A64">
            <v>2004</v>
          </cell>
        </row>
        <row r="65">
          <cell r="A65">
            <v>2005</v>
          </cell>
        </row>
        <row r="66">
          <cell r="A66">
            <v>2006</v>
          </cell>
        </row>
        <row r="67">
          <cell r="A67">
            <v>2007</v>
          </cell>
        </row>
        <row r="68">
          <cell r="A68">
            <v>2008</v>
          </cell>
        </row>
        <row r="69">
          <cell r="A69">
            <v>2009</v>
          </cell>
        </row>
        <row r="70">
          <cell r="A70">
            <v>2010</v>
          </cell>
        </row>
        <row r="71">
          <cell r="A71">
            <v>2011</v>
          </cell>
        </row>
        <row r="72">
          <cell r="A72">
            <v>2012</v>
          </cell>
        </row>
        <row r="73">
          <cell r="A73">
            <v>2013</v>
          </cell>
        </row>
        <row r="74">
          <cell r="A74">
            <v>2014</v>
          </cell>
        </row>
        <row r="75">
          <cell r="A75">
            <v>2015</v>
          </cell>
        </row>
        <row r="76">
          <cell r="A76">
            <v>2016</v>
          </cell>
        </row>
        <row r="77">
          <cell r="A77">
            <v>2017</v>
          </cell>
        </row>
        <row r="78">
          <cell r="A78">
            <v>2018</v>
          </cell>
        </row>
      </sheetData>
      <sheetData sheetId="2"/>
      <sheetData sheetId="3"/>
      <sheetData sheetId="4">
        <row r="8">
          <cell r="E8">
            <v>1980</v>
          </cell>
        </row>
        <row r="9">
          <cell r="B9">
            <v>31.981503</v>
          </cell>
          <cell r="H9" t="str">
            <v/>
          </cell>
        </row>
        <row r="10">
          <cell r="B10">
            <v>34.615768000000003</v>
          </cell>
          <cell r="H10" t="str">
            <v/>
          </cell>
        </row>
        <row r="11">
          <cell r="B11">
            <v>36.974029999999999</v>
          </cell>
          <cell r="H11" t="str">
            <v/>
          </cell>
        </row>
        <row r="12">
          <cell r="B12">
            <v>36.747824000000001</v>
          </cell>
          <cell r="H12" t="str">
            <v/>
          </cell>
        </row>
        <row r="13">
          <cell r="B13">
            <v>37.664467999999999</v>
          </cell>
          <cell r="H13" t="str">
            <v/>
          </cell>
        </row>
        <row r="14">
          <cell r="B14">
            <v>36.639381999999998</v>
          </cell>
          <cell r="H14" t="str">
            <v/>
          </cell>
        </row>
        <row r="15">
          <cell r="B15">
            <v>40.207971000000001</v>
          </cell>
          <cell r="H15" t="str">
            <v/>
          </cell>
        </row>
        <row r="16">
          <cell r="B16">
            <v>41.754252000000001</v>
          </cell>
          <cell r="H16" t="str">
            <v/>
          </cell>
        </row>
        <row r="17">
          <cell r="B17">
            <v>41.787185999999998</v>
          </cell>
          <cell r="H17" t="str">
            <v/>
          </cell>
        </row>
        <row r="18">
          <cell r="B18">
            <v>41.645026999999999</v>
          </cell>
          <cell r="H18" t="str">
            <v/>
          </cell>
        </row>
        <row r="19">
          <cell r="B19">
            <v>43.465721000000002</v>
          </cell>
          <cell r="H19" t="str">
            <v/>
          </cell>
        </row>
        <row r="20">
          <cell r="B20">
            <v>45.086455000000001</v>
          </cell>
          <cell r="H20" t="str">
            <v/>
          </cell>
        </row>
        <row r="21">
          <cell r="B21">
            <v>45.737836000000001</v>
          </cell>
          <cell r="H21" t="str">
            <v/>
          </cell>
        </row>
        <row r="22">
          <cell r="B22">
            <v>47.826436999999999</v>
          </cell>
          <cell r="H22" t="str">
            <v/>
          </cell>
        </row>
        <row r="23">
          <cell r="B23">
            <v>49.644195000000003</v>
          </cell>
          <cell r="H23" t="str">
            <v/>
          </cell>
        </row>
        <row r="24">
          <cell r="B24">
            <v>51.814788</v>
          </cell>
          <cell r="H24" t="str">
            <v/>
          </cell>
        </row>
        <row r="25">
          <cell r="B25">
            <v>54.015002000000003</v>
          </cell>
          <cell r="H25" t="str">
            <v/>
          </cell>
        </row>
        <row r="26">
          <cell r="B26">
            <v>57.014332000000003</v>
          </cell>
          <cell r="H26" t="str">
            <v/>
          </cell>
        </row>
        <row r="27">
          <cell r="B27">
            <v>58.904522</v>
          </cell>
          <cell r="H27" t="str">
            <v/>
          </cell>
        </row>
        <row r="28">
          <cell r="B28">
            <v>62.414507999999998</v>
          </cell>
          <cell r="H28" t="str">
            <v/>
          </cell>
        </row>
        <row r="29">
          <cell r="B29">
            <v>65.614020999999994</v>
          </cell>
          <cell r="H29" t="str">
            <v/>
          </cell>
        </row>
        <row r="30">
          <cell r="B30">
            <v>67.838324999999998</v>
          </cell>
          <cell r="H30" t="str">
            <v/>
          </cell>
        </row>
        <row r="31">
          <cell r="B31">
            <v>69.282843</v>
          </cell>
          <cell r="H31" t="str">
            <v/>
          </cell>
        </row>
        <row r="32">
          <cell r="B32">
            <v>72.687867999999995</v>
          </cell>
          <cell r="H32" t="str">
            <v/>
          </cell>
        </row>
        <row r="33">
          <cell r="B33">
            <v>75.683689999999999</v>
          </cell>
          <cell r="H33" t="str">
            <v/>
          </cell>
        </row>
        <row r="34">
          <cell r="B34">
            <v>73.962368999999995</v>
          </cell>
          <cell r="H34" t="str">
            <v/>
          </cell>
        </row>
        <row r="35">
          <cell r="B35">
            <v>71.964552999999995</v>
          </cell>
          <cell r="H35" t="str">
            <v/>
          </cell>
        </row>
        <row r="36">
          <cell r="B36">
            <v>75.974825999999993</v>
          </cell>
          <cell r="H36" t="str">
            <v/>
          </cell>
        </row>
        <row r="37">
          <cell r="B37">
            <v>77.961330000000004</v>
          </cell>
          <cell r="H37" t="str">
            <v/>
          </cell>
        </row>
        <row r="38">
          <cell r="B38">
            <v>79.950406000000001</v>
          </cell>
          <cell r="H38" t="str">
            <v/>
          </cell>
        </row>
        <row r="39">
          <cell r="B39">
            <v>80.858583999999993</v>
          </cell>
          <cell r="H39" t="str">
            <v>since 1980</v>
          </cell>
        </row>
        <row r="40">
          <cell r="B40">
            <v>78.066668000000007</v>
          </cell>
          <cell r="H40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nergy Prod."/>
      <sheetName val="Tot. Use per Capita"/>
      <sheetName val="Avg. Exp. by State"/>
      <sheetName val="EE &amp; Struc. Change Shares"/>
      <sheetName val="Energy Burdens"/>
      <sheetName val="Energy Prgm Sav. Rollups"/>
      <sheetName val="Energy Bill Sav."/>
      <sheetName val="EE Jobs"/>
      <sheetName val="Commercial Prod."/>
      <sheetName val="Carbon Sav."/>
      <sheetName val="Health"/>
      <sheetName val="Elec. per $ GDP"/>
      <sheetName val="Nat. Gas per $ GDP"/>
      <sheetName val="EE Prgm Spend."/>
      <sheetName val="Prgm Incr. Sav."/>
      <sheetName val="Prgm Tot. Sav."/>
      <sheetName val="EE Cost per kWh"/>
      <sheetName val="EERS States"/>
      <sheetName val="Decoup. &amp; Shareholder Incent."/>
      <sheetName val="Smart Meter Deploy."/>
      <sheetName val="Demand Response"/>
      <sheetName val="Intelligent Effi."/>
      <sheetName val="Power Sector"/>
      <sheetName val="Tot. EE Increm. Spend."/>
      <sheetName val="Annual ESCo Invest."/>
      <sheetName val="Annual ESPC Invest."/>
      <sheetName val="Annual PACE EE"/>
      <sheetName val="Green Bank"/>
      <sheetName val="Energy Intensity - Res."/>
      <sheetName val="Energy Intensity - Comm."/>
      <sheetName val="% New HERS-rated"/>
      <sheetName val="ZNE Buildings"/>
      <sheetName val="Comm. Benchmarking"/>
      <sheetName val="ENERGY STAR Floor Area"/>
      <sheetName val="LEED Floor Area"/>
      <sheetName val="Model Code Sav."/>
      <sheetName val="Eff. Res. Equip."/>
      <sheetName val="ENERGY STAR Equip."/>
      <sheetName val="Lighting Consumption"/>
      <sheetName val="A-Line Lamps"/>
      <sheetName val="LED Tubes"/>
      <sheetName val="Fed. App. Standards Sav."/>
      <sheetName val="State Standards"/>
      <sheetName val="Ind. Use &amp; Intensity"/>
      <sheetName val="Key Sectors Data"/>
      <sheetName val="CHP Capacity"/>
      <sheetName val="ISO 50001 Particip."/>
      <sheetName val="New Pass. Veh. Lgt Trucks"/>
      <sheetName val="New Tractor Trucks"/>
      <sheetName val="Freight Miles"/>
      <sheetName val="VMT &amp; PMT"/>
      <sheetName val="EV &amp; HEV Sales"/>
      <sheetName val="EV Model Avail."/>
      <sheetName val="# EV Chargers"/>
      <sheetName val="Nat. Gas Veh. Sales"/>
      <sheetName val="Other Transp. Veh. Effi."/>
      <sheetName val="State Scorecard Map"/>
      <sheetName val="City Scorecard Map"/>
      <sheetName val="City Progress"/>
      <sheetName val="Int'l Scorecard Map"/>
      <sheetName val="EE Potential thru 2050"/>
      <sheetName val="R&amp;D"/>
      <sheetName val="Electric EE Spend. &amp; Sav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A9">
            <v>1949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ia.gov/energyexplained/use-of-energy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aceee.org/blog/2019/06/here-are-six-ways-we-have-slashed-us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ia.gov/opendata/qb.php?category=1039997&amp;sdid=STEO.GDPDIUS.A" TargetMode="External"/><Relationship Id="rId1" Type="http://schemas.openxmlformats.org/officeDocument/2006/relationships/hyperlink" Target="https://www.eia.gov/totalenergy/data/monthly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a.org/statistics/rdd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ia.gov/tools/faqs/faq.php?id=75&amp;t=1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ia.gov/totalenergy/data/monthly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fred.stlouisfed.org/series/GDPDEF" TargetMode="External"/><Relationship Id="rId1" Type="http://schemas.openxmlformats.org/officeDocument/2006/relationships/hyperlink" Target="https://www.eia.gov/state/seds/seds-data-complete.php?sid=US" TargetMode="Externa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aceee.org/topic-brief/energy-affordability" TargetMode="External"/><Relationship Id="rId1" Type="http://schemas.openxmlformats.org/officeDocument/2006/relationships/hyperlink" Target="https://assets.ctfassets.net/ntcn17ss1ow9/1UEmqh5l59cFaHMqVwHqMy/1ee1833cbf370839dbbdf6989ef8b8b4/Lifting_the_High_Energy_Burden_0.pdf" TargetMode="External"/><Relationship Id="rId4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ia.gov/totalenergy/data/monthly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eia.gov/totalenergy/data/monthly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eia.gov/totalenergy/data/monthly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eia.gov/totalenergy/data/monthl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FF4D5-E8E0-4DA1-974C-4F5A15E0301F}">
  <dimension ref="A1:C10"/>
  <sheetViews>
    <sheetView zoomScale="115" zoomScaleNormal="115" workbookViewId="0">
      <selection activeCell="B2" sqref="B2"/>
    </sheetView>
  </sheetViews>
  <sheetFormatPr defaultRowHeight="15" x14ac:dyDescent="0.25"/>
  <cols>
    <col min="1" max="1" width="9.140625" style="43"/>
    <col min="5" max="5" width="11.28515625" customWidth="1"/>
  </cols>
  <sheetData>
    <row r="1" spans="1:3" x14ac:dyDescent="0.25">
      <c r="A1" s="72" t="s">
        <v>124</v>
      </c>
      <c r="B1" t="s">
        <v>145</v>
      </c>
    </row>
    <row r="2" spans="1:3" x14ac:dyDescent="0.25">
      <c r="A2" s="72" t="s">
        <v>125</v>
      </c>
      <c r="B2" s="1" t="s">
        <v>44</v>
      </c>
    </row>
    <row r="3" spans="1:3" x14ac:dyDescent="0.25">
      <c r="A3" s="72" t="s">
        <v>126</v>
      </c>
      <c r="B3" t="s">
        <v>127</v>
      </c>
    </row>
    <row r="5" spans="1:3" s="74" customFormat="1" x14ac:dyDescent="0.25">
      <c r="A5" s="73" t="s">
        <v>128</v>
      </c>
    </row>
    <row r="6" spans="1:3" ht="15.75" thickBot="1" x14ac:dyDescent="0.3">
      <c r="C6" t="s">
        <v>43</v>
      </c>
    </row>
    <row r="7" spans="1:3" x14ac:dyDescent="0.25">
      <c r="B7" s="34" t="s">
        <v>42</v>
      </c>
      <c r="C7" s="35">
        <v>21</v>
      </c>
    </row>
    <row r="8" spans="1:3" x14ac:dyDescent="0.25">
      <c r="B8" s="36" t="s">
        <v>41</v>
      </c>
      <c r="C8" s="37">
        <v>18</v>
      </c>
    </row>
    <row r="9" spans="1:3" x14ac:dyDescent="0.25">
      <c r="B9" s="36" t="s">
        <v>40</v>
      </c>
      <c r="C9" s="37">
        <v>32</v>
      </c>
    </row>
    <row r="10" spans="1:3" ht="15.75" thickBot="1" x14ac:dyDescent="0.3">
      <c r="B10" s="38" t="s">
        <v>39</v>
      </c>
      <c r="C10" s="39">
        <v>28</v>
      </c>
    </row>
  </sheetData>
  <hyperlinks>
    <hyperlink ref="B2" r:id="rId1" xr:uid="{41A0BDE2-1781-4821-AC68-28883601B39B}"/>
  </hyperlinks>
  <pageMargins left="0.7" right="0.7" top="0.75" bottom="0.75" header="0.3" footer="0.3"/>
  <pageSetup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E67F0-9D98-4200-91ED-381928E05E92}">
  <sheetPr>
    <tabColor rgb="FFFF0000"/>
  </sheetPr>
  <dimension ref="A1:C19"/>
  <sheetViews>
    <sheetView workbookViewId="0">
      <selection activeCell="A5" sqref="A1:XFD5"/>
    </sheetView>
  </sheetViews>
  <sheetFormatPr defaultColWidth="8.85546875" defaultRowHeight="15" x14ac:dyDescent="0.25"/>
  <cols>
    <col min="1" max="1" width="10.140625" customWidth="1"/>
    <col min="2" max="2" width="48.140625" customWidth="1"/>
  </cols>
  <sheetData>
    <row r="1" spans="1:3" x14ac:dyDescent="0.25">
      <c r="A1" s="72" t="s">
        <v>124</v>
      </c>
      <c r="B1" t="s">
        <v>142</v>
      </c>
    </row>
    <row r="2" spans="1:3" x14ac:dyDescent="0.25">
      <c r="A2" s="72" t="s">
        <v>125</v>
      </c>
      <c r="B2" s="1" t="s">
        <v>155</v>
      </c>
    </row>
    <row r="3" spans="1:3" x14ac:dyDescent="0.25">
      <c r="A3" s="72" t="s">
        <v>126</v>
      </c>
      <c r="B3" t="s">
        <v>46</v>
      </c>
    </row>
    <row r="4" spans="1:3" x14ac:dyDescent="0.25">
      <c r="A4" s="43"/>
    </row>
    <row r="5" spans="1:3" s="74" customFormat="1" x14ac:dyDescent="0.25">
      <c r="A5" s="73" t="s">
        <v>128</v>
      </c>
    </row>
    <row r="7" spans="1:3" ht="15.75" thickBot="1" x14ac:dyDescent="0.3">
      <c r="B7" s="32" t="s">
        <v>46</v>
      </c>
    </row>
    <row r="8" spans="1:3" x14ac:dyDescent="0.25">
      <c r="B8" s="34" t="s">
        <v>47</v>
      </c>
      <c r="C8" s="35">
        <v>9</v>
      </c>
    </row>
    <row r="9" spans="1:3" x14ac:dyDescent="0.25">
      <c r="B9" s="36" t="s">
        <v>48</v>
      </c>
      <c r="C9" s="37">
        <v>6</v>
      </c>
    </row>
    <row r="10" spans="1:3" x14ac:dyDescent="0.25">
      <c r="B10" s="36" t="s">
        <v>53</v>
      </c>
      <c r="C10" s="37">
        <v>4.2</v>
      </c>
    </row>
    <row r="11" spans="1:3" x14ac:dyDescent="0.25">
      <c r="B11" s="36" t="s">
        <v>49</v>
      </c>
      <c r="C11" s="37">
        <v>2.7</v>
      </c>
    </row>
    <row r="12" spans="1:3" x14ac:dyDescent="0.25">
      <c r="B12" s="36" t="s">
        <v>50</v>
      </c>
      <c r="C12" s="37">
        <v>2.6</v>
      </c>
    </row>
    <row r="13" spans="1:3" ht="15.75" thickBot="1" x14ac:dyDescent="0.3">
      <c r="B13" s="38" t="s">
        <v>51</v>
      </c>
      <c r="C13" s="39">
        <v>1.5</v>
      </c>
    </row>
    <row r="19" spans="1:1" x14ac:dyDescent="0.25">
      <c r="A19" s="9"/>
    </row>
  </sheetData>
  <hyperlinks>
    <hyperlink ref="B2" r:id="rId1" xr:uid="{8243F41F-CF26-4DEB-A7E5-5195D3A6EE3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B6043-E37A-4CE0-83AF-ADB3F54BB313}">
  <sheetPr>
    <tabColor rgb="FFFF0000"/>
  </sheetPr>
  <dimension ref="A1:H60"/>
  <sheetViews>
    <sheetView zoomScale="85" zoomScaleNormal="85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A5" sqref="A1:XFD5"/>
    </sheetView>
  </sheetViews>
  <sheetFormatPr defaultColWidth="8.85546875" defaultRowHeight="15" x14ac:dyDescent="0.25"/>
  <cols>
    <col min="1" max="1" width="11.42578125" customWidth="1"/>
    <col min="2" max="2" width="17.7109375" customWidth="1"/>
    <col min="3" max="3" width="17.85546875" customWidth="1"/>
    <col min="4" max="4" width="16.85546875" customWidth="1"/>
    <col min="5" max="5" width="24.5703125" customWidth="1"/>
    <col min="6" max="6" width="15.42578125" customWidth="1"/>
    <col min="7" max="7" width="12.28515625" customWidth="1"/>
    <col min="8" max="8" width="12.7109375" customWidth="1"/>
  </cols>
  <sheetData>
    <row r="1" spans="1:8" x14ac:dyDescent="0.25">
      <c r="A1" s="72" t="s">
        <v>133</v>
      </c>
      <c r="B1" t="s">
        <v>145</v>
      </c>
      <c r="C1" t="s">
        <v>145</v>
      </c>
      <c r="D1" t="s">
        <v>156</v>
      </c>
    </row>
    <row r="2" spans="1:8" x14ac:dyDescent="0.25">
      <c r="A2" s="72" t="s">
        <v>125</v>
      </c>
      <c r="B2" s="1" t="s">
        <v>131</v>
      </c>
      <c r="C2" s="1" t="s">
        <v>157</v>
      </c>
    </row>
    <row r="3" spans="1:8" x14ac:dyDescent="0.25">
      <c r="A3" s="72" t="s">
        <v>126</v>
      </c>
      <c r="B3" t="s">
        <v>146</v>
      </c>
      <c r="C3" t="s">
        <v>158</v>
      </c>
    </row>
    <row r="4" spans="1:8" x14ac:dyDescent="0.25">
      <c r="A4" s="43"/>
    </row>
    <row r="5" spans="1:8" s="74" customFormat="1" x14ac:dyDescent="0.25">
      <c r="A5" s="73" t="s">
        <v>128</v>
      </c>
    </row>
    <row r="8" spans="1:8" s="11" customFormat="1" ht="51.75" customHeight="1" x14ac:dyDescent="0.25">
      <c r="A8" s="12" t="s">
        <v>2</v>
      </c>
      <c r="B8" s="12" t="s">
        <v>11</v>
      </c>
      <c r="C8" s="15" t="s">
        <v>33</v>
      </c>
      <c r="D8" s="31" t="s">
        <v>34</v>
      </c>
      <c r="E8" s="31" t="s">
        <v>160</v>
      </c>
      <c r="F8" s="31" t="s">
        <v>3</v>
      </c>
      <c r="G8" s="31" t="s">
        <v>159</v>
      </c>
      <c r="H8" s="31" t="s">
        <v>159</v>
      </c>
    </row>
    <row r="9" spans="1:8" s="11" customFormat="1" ht="47.25" customHeight="1" x14ac:dyDescent="0.25">
      <c r="A9" s="12"/>
      <c r="B9" s="12" t="s">
        <v>12</v>
      </c>
      <c r="C9" s="15" t="s">
        <v>35</v>
      </c>
      <c r="D9" s="32" t="s">
        <v>38</v>
      </c>
      <c r="E9" s="31" t="s">
        <v>9</v>
      </c>
      <c r="F9" s="31" t="s">
        <v>9</v>
      </c>
      <c r="G9" s="31" t="s">
        <v>37</v>
      </c>
      <c r="H9" s="32" t="s">
        <v>38</v>
      </c>
    </row>
    <row r="10" spans="1:8" x14ac:dyDescent="0.25">
      <c r="A10" s="4">
        <v>1970</v>
      </c>
      <c r="B10" s="67">
        <v>82874.77</v>
      </c>
      <c r="C10" s="130">
        <v>0.21676999999999999</v>
      </c>
      <c r="D10" s="67">
        <f t="shared" ref="D10:D57" si="0">IF(ISNUMBER(B10),B10/1000/C10*VLOOKUP($C$60,$A$10:$C$62,3,FALSE),"")</f>
        <v>422.00871255893344</v>
      </c>
      <c r="E10" s="67" t="s">
        <v>30</v>
      </c>
      <c r="F10" s="67">
        <v>67.838324999999998</v>
      </c>
      <c r="G10" s="67"/>
      <c r="H10" s="131" t="str">
        <f>IF(ISNUMBER(G10),G10/#REF!*VLOOKUP(#REF!,#REF!,3,FALSE),"")</f>
        <v/>
      </c>
    </row>
    <row r="11" spans="1:8" x14ac:dyDescent="0.25">
      <c r="A11" s="4">
        <v>1971</v>
      </c>
      <c r="B11" s="67">
        <v>90037.83</v>
      </c>
      <c r="C11" s="130">
        <v>0.22775999999999999</v>
      </c>
      <c r="D11" s="67">
        <f t="shared" si="0"/>
        <v>436.36089528714439</v>
      </c>
      <c r="E11" s="67" t="s">
        <v>30</v>
      </c>
      <c r="F11" s="67">
        <v>69.282843</v>
      </c>
      <c r="G11" s="67"/>
      <c r="H11" s="131" t="str">
        <f>IF(ISNUMBER(G11),G11/#REF!*VLOOKUP(#REF!,#REF!,3,FALSE),"")</f>
        <v/>
      </c>
    </row>
    <row r="12" spans="1:8" x14ac:dyDescent="0.25">
      <c r="A12" s="4">
        <v>1972</v>
      </c>
      <c r="B12" s="67">
        <v>98070.23</v>
      </c>
      <c r="C12" s="130">
        <v>0.23760999999999999</v>
      </c>
      <c r="D12" s="67">
        <f t="shared" si="0"/>
        <v>455.58638642565546</v>
      </c>
      <c r="E12" s="67" t="s">
        <v>30</v>
      </c>
      <c r="F12" s="67">
        <v>72.687867999999995</v>
      </c>
      <c r="G12" s="67"/>
      <c r="H12" s="131" t="str">
        <f>IF(ISNUMBER(G12),G12/#REF!*VLOOKUP(#REF!,#REF!,3,FALSE),"")</f>
        <v/>
      </c>
    </row>
    <row r="13" spans="1:8" x14ac:dyDescent="0.25">
      <c r="A13" s="4">
        <v>1973</v>
      </c>
      <c r="B13" s="67">
        <v>111894.17</v>
      </c>
      <c r="C13" s="130">
        <v>0.25063000000000002</v>
      </c>
      <c r="D13" s="67">
        <f t="shared" si="0"/>
        <v>492.80222929976458</v>
      </c>
      <c r="E13" s="67" t="s">
        <v>30</v>
      </c>
      <c r="F13" s="67">
        <v>75.683689999999999</v>
      </c>
      <c r="G13" s="67"/>
      <c r="H13" s="131" t="str">
        <f>IF(ISNUMBER(G13),G13/#REF!*VLOOKUP(#REF!,#REF!,3,FALSE),"")</f>
        <v/>
      </c>
    </row>
    <row r="14" spans="1:8" x14ac:dyDescent="0.25">
      <c r="A14" s="4">
        <v>1974</v>
      </c>
      <c r="B14" s="67">
        <v>153369.01</v>
      </c>
      <c r="C14" s="130">
        <v>0.27317999999999998</v>
      </c>
      <c r="D14" s="67">
        <f t="shared" si="0"/>
        <v>619.70781396222276</v>
      </c>
      <c r="E14" s="67" t="s">
        <v>30</v>
      </c>
      <c r="F14" s="67">
        <v>73.962368999999995</v>
      </c>
      <c r="G14" s="67"/>
      <c r="H14" s="131" t="str">
        <f>IF(ISNUMBER(G14),G14/#REF!*VLOOKUP(#REF!,#REF!,3,FALSE),"")</f>
        <v/>
      </c>
    </row>
    <row r="15" spans="1:8" x14ac:dyDescent="0.25">
      <c r="A15" s="4">
        <v>1975</v>
      </c>
      <c r="B15" s="67">
        <v>171853.74</v>
      </c>
      <c r="C15" s="130">
        <v>0.29848999999999998</v>
      </c>
      <c r="D15" s="67">
        <f t="shared" si="0"/>
        <v>635.51742197996577</v>
      </c>
      <c r="E15" s="67" t="s">
        <v>30</v>
      </c>
      <c r="F15" s="67">
        <v>71.964552999999995</v>
      </c>
      <c r="G15" s="67"/>
      <c r="H15" s="131" t="str">
        <f>IF(ISNUMBER(G15),G15/#REF!*VLOOKUP(#REF!,#REF!,3,FALSE),"")</f>
        <v/>
      </c>
    </row>
    <row r="16" spans="1:8" x14ac:dyDescent="0.25">
      <c r="A16" s="4">
        <v>1976</v>
      </c>
      <c r="B16" s="67">
        <v>193915.85</v>
      </c>
      <c r="C16" s="130">
        <v>0.31491000000000002</v>
      </c>
      <c r="D16" s="67">
        <f t="shared" si="0"/>
        <v>679.71227826045538</v>
      </c>
      <c r="E16" s="67" t="s">
        <v>30</v>
      </c>
      <c r="F16" s="67">
        <v>75.974825999999993</v>
      </c>
      <c r="G16" s="67"/>
      <c r="H16" s="131" t="str">
        <f>IF(ISNUMBER(G16),G16/#REF!*VLOOKUP(#REF!,#REF!,3,FALSE),"")</f>
        <v/>
      </c>
    </row>
    <row r="17" spans="1:8" x14ac:dyDescent="0.25">
      <c r="A17" s="4">
        <v>1977</v>
      </c>
      <c r="B17" s="67">
        <v>220499.07</v>
      </c>
      <c r="C17" s="130">
        <v>0.33448</v>
      </c>
      <c r="D17" s="67">
        <f t="shared" si="0"/>
        <v>727.67066326058364</v>
      </c>
      <c r="E17" s="67" t="s">
        <v>30</v>
      </c>
      <c r="F17" s="67">
        <v>77.961330000000004</v>
      </c>
      <c r="G17" s="67"/>
      <c r="H17" s="131" t="str">
        <f>IF(ISNUMBER(G17),G17/#REF!*VLOOKUP(#REF!,#REF!,3,FALSE),"")</f>
        <v/>
      </c>
    </row>
    <row r="18" spans="1:8" x14ac:dyDescent="0.25">
      <c r="A18" s="4">
        <v>1978</v>
      </c>
      <c r="B18" s="67">
        <v>239280.18</v>
      </c>
      <c r="C18" s="130">
        <v>0.35800999999999999</v>
      </c>
      <c r="D18" s="67">
        <f t="shared" si="0"/>
        <v>737.75103569062321</v>
      </c>
      <c r="E18" s="67" t="s">
        <v>30</v>
      </c>
      <c r="F18" s="67">
        <v>79.950406000000001</v>
      </c>
      <c r="G18" s="67"/>
      <c r="H18" s="131" t="str">
        <f>IF(ISNUMBER(G18),G18/#REF!*VLOOKUP(#REF!,#REF!,3,FALSE),"")</f>
        <v/>
      </c>
    </row>
    <row r="19" spans="1:8" ht="15.75" thickBot="1" x14ac:dyDescent="0.3">
      <c r="A19" s="4">
        <v>1979</v>
      </c>
      <c r="B19" s="67">
        <v>297574.63</v>
      </c>
      <c r="C19" s="130">
        <v>0.38771</v>
      </c>
      <c r="D19" s="67">
        <f t="shared" si="0"/>
        <v>847.20236281395898</v>
      </c>
      <c r="E19" s="67"/>
      <c r="F19" s="67">
        <v>80.858583999999993</v>
      </c>
      <c r="G19" s="67"/>
      <c r="H19" s="67"/>
    </row>
    <row r="20" spans="1:8" x14ac:dyDescent="0.25">
      <c r="A20" s="4">
        <v>1980</v>
      </c>
      <c r="B20" s="67">
        <v>374350.01</v>
      </c>
      <c r="C20" s="130">
        <v>0.42272999999999999</v>
      </c>
      <c r="D20" s="104">
        <f t="shared" si="0"/>
        <v>977.49160939181036</v>
      </c>
      <c r="E20" s="67" t="s">
        <v>30</v>
      </c>
      <c r="F20" s="67">
        <v>78.066668000000007</v>
      </c>
      <c r="G20" s="67"/>
      <c r="H20" s="132" t="str">
        <f>IF(ISNUMBER(G20),G20/#REF!*VLOOKUP(#REF!,#REF!,3,FALSE),"")</f>
        <v/>
      </c>
    </row>
    <row r="21" spans="1:8" x14ac:dyDescent="0.25">
      <c r="A21" s="4">
        <v>1981</v>
      </c>
      <c r="B21" s="67">
        <v>427901.18</v>
      </c>
      <c r="C21" s="130">
        <v>0.46272999999999997</v>
      </c>
      <c r="D21" s="105">
        <f t="shared" si="0"/>
        <v>1020.7375370250471</v>
      </c>
      <c r="E21" s="67">
        <v>2.370507777049184</v>
      </c>
      <c r="F21" s="67">
        <v>76.105776000000006</v>
      </c>
      <c r="G21" s="67">
        <f>B21*E21/F21/1000</f>
        <v>13.328069540983627</v>
      </c>
      <c r="H21" s="133">
        <f t="shared" ref="H21:H57" si="1">IF(ISNUMBER(G21),G21/C21*VLOOKUP($C$60,$A$10:$C$62,3,FALSE),"")</f>
        <v>31.793464267993318</v>
      </c>
    </row>
    <row r="22" spans="1:8" x14ac:dyDescent="0.25">
      <c r="A22" s="4">
        <v>1982</v>
      </c>
      <c r="B22" s="67">
        <v>426482.04</v>
      </c>
      <c r="C22" s="130">
        <v>0.49131999999999998</v>
      </c>
      <c r="D22" s="105">
        <f t="shared" si="0"/>
        <v>958.15233532687455</v>
      </c>
      <c r="E22" s="67">
        <v>3.307840215083806</v>
      </c>
      <c r="F22" s="67">
        <v>73.099185000000006</v>
      </c>
      <c r="G22" s="67">
        <f t="shared" ref="G22:G57" si="2">B22*E22/F22/1000</f>
        <v>19.298907955307303</v>
      </c>
      <c r="H22" s="133">
        <f t="shared" si="1"/>
        <v>43.357731375126818</v>
      </c>
    </row>
    <row r="23" spans="1:8" x14ac:dyDescent="0.25">
      <c r="A23" s="4">
        <v>1983</v>
      </c>
      <c r="B23" s="67">
        <v>417621.52</v>
      </c>
      <c r="C23" s="130">
        <v>0.51056000000000001</v>
      </c>
      <c r="D23" s="105">
        <f t="shared" si="0"/>
        <v>902.88895762770289</v>
      </c>
      <c r="E23" s="67">
        <v>5.5528820956097631</v>
      </c>
      <c r="F23" s="67">
        <v>72.970566000000005</v>
      </c>
      <c r="G23" s="67">
        <f t="shared" si="2"/>
        <v>31.779979082926868</v>
      </c>
      <c r="H23" s="133">
        <f t="shared" si="1"/>
        <v>68.707647507278935</v>
      </c>
    </row>
    <row r="24" spans="1:8" x14ac:dyDescent="0.25">
      <c r="A24" s="4">
        <v>1984</v>
      </c>
      <c r="B24" s="67">
        <v>435312.89</v>
      </c>
      <c r="C24" s="130">
        <v>0.52898000000000001</v>
      </c>
      <c r="D24" s="105">
        <f t="shared" si="0"/>
        <v>908.36529592763441</v>
      </c>
      <c r="E24" s="67">
        <v>6.9151714249004073</v>
      </c>
      <c r="F24" s="67">
        <v>76.631701000000007</v>
      </c>
      <c r="G24" s="67">
        <f t="shared" si="2"/>
        <v>39.282218958167384</v>
      </c>
      <c r="H24" s="133">
        <f t="shared" si="1"/>
        <v>81.97001574805158</v>
      </c>
    </row>
    <row r="25" spans="1:8" x14ac:dyDescent="0.25">
      <c r="A25" s="4">
        <v>1985</v>
      </c>
      <c r="B25" s="67">
        <v>438343.15</v>
      </c>
      <c r="C25" s="130">
        <v>0.54571000000000003</v>
      </c>
      <c r="D25" s="105">
        <f t="shared" si="0"/>
        <v>886.64663618588622</v>
      </c>
      <c r="E25" s="67">
        <v>9.2529382039542245</v>
      </c>
      <c r="F25" s="67">
        <v>76.392385000000004</v>
      </c>
      <c r="G25" s="67">
        <f t="shared" si="2"/>
        <v>53.0938008949012</v>
      </c>
      <c r="H25" s="133">
        <f t="shared" si="1"/>
        <v>107.39403585019487</v>
      </c>
    </row>
    <row r="26" spans="1:8" x14ac:dyDescent="0.25">
      <c r="A26" s="4">
        <v>1986</v>
      </c>
      <c r="B26" s="67">
        <v>384090.9</v>
      </c>
      <c r="C26" s="130">
        <v>0.55669999999999997</v>
      </c>
      <c r="D26" s="105">
        <f t="shared" si="0"/>
        <v>761.57215239446759</v>
      </c>
      <c r="E26" s="67">
        <v>11.00361509549356</v>
      </c>
      <c r="F26" s="67">
        <v>76.647004999999993</v>
      </c>
      <c r="G26" s="67">
        <f t="shared" si="2"/>
        <v>55.140946802575101</v>
      </c>
      <c r="H26" s="133">
        <f t="shared" si="1"/>
        <v>109.33299784375507</v>
      </c>
    </row>
    <row r="27" spans="1:8" x14ac:dyDescent="0.25">
      <c r="A27" s="4">
        <v>1987</v>
      </c>
      <c r="B27" s="67">
        <v>397626.64</v>
      </c>
      <c r="C27" s="130">
        <v>0.57045999999999997</v>
      </c>
      <c r="D27" s="105">
        <f t="shared" si="0"/>
        <v>769.39353813553987</v>
      </c>
      <c r="E27" s="67">
        <v>11.539057302045213</v>
      </c>
      <c r="F27" s="67">
        <v>79.054456000000002</v>
      </c>
      <c r="G27" s="67">
        <f t="shared" si="2"/>
        <v>58.038936904198081</v>
      </c>
      <c r="H27" s="133">
        <f t="shared" si="1"/>
        <v>112.30329792376666</v>
      </c>
    </row>
    <row r="28" spans="1:8" x14ac:dyDescent="0.25">
      <c r="A28" s="4">
        <v>1988</v>
      </c>
      <c r="B28" s="67">
        <v>411568.41</v>
      </c>
      <c r="C28" s="130">
        <v>0.59058999999999995</v>
      </c>
      <c r="D28" s="105">
        <f t="shared" si="0"/>
        <v>769.22643852113993</v>
      </c>
      <c r="E28" s="67">
        <v>11.807997545980706</v>
      </c>
      <c r="F28" s="67">
        <v>82.709171999999995</v>
      </c>
      <c r="G28" s="67">
        <f t="shared" si="2"/>
        <v>58.757676540192925</v>
      </c>
      <c r="H28" s="133">
        <f t="shared" si="1"/>
        <v>109.81882273420776</v>
      </c>
    </row>
    <row r="29" spans="1:8" x14ac:dyDescent="0.25">
      <c r="A29" s="4">
        <v>1989</v>
      </c>
      <c r="B29" s="67">
        <v>439051.27</v>
      </c>
      <c r="C29" s="130">
        <v>0.61373999999999995</v>
      </c>
      <c r="D29" s="105">
        <f t="shared" si="0"/>
        <v>789.63986843190946</v>
      </c>
      <c r="E29" s="67">
        <v>12.855737497613875</v>
      </c>
      <c r="F29" s="67">
        <v>84.785336000000001</v>
      </c>
      <c r="G29" s="67">
        <f t="shared" si="2"/>
        <v>66.571982154012971</v>
      </c>
      <c r="H29" s="133">
        <f t="shared" si="1"/>
        <v>119.73064382514193</v>
      </c>
    </row>
    <row r="30" spans="1:8" x14ac:dyDescent="0.25">
      <c r="A30" s="4">
        <v>1990</v>
      </c>
      <c r="B30" s="67">
        <v>474652.2</v>
      </c>
      <c r="C30" s="130">
        <v>0.63671</v>
      </c>
      <c r="D30" s="105">
        <f t="shared" si="0"/>
        <v>822.87162350834762</v>
      </c>
      <c r="E30" s="67">
        <v>14.218134109756109</v>
      </c>
      <c r="F30" s="67">
        <v>84.484565000000003</v>
      </c>
      <c r="G30" s="67">
        <f t="shared" si="2"/>
        <v>79.880492195122017</v>
      </c>
      <c r="H30" s="133">
        <f t="shared" si="1"/>
        <v>138.4832732245757</v>
      </c>
    </row>
    <row r="31" spans="1:8" x14ac:dyDescent="0.25">
      <c r="A31" s="4">
        <v>1991</v>
      </c>
      <c r="B31" s="67">
        <v>472439.63</v>
      </c>
      <c r="C31" s="130">
        <v>0.65825</v>
      </c>
      <c r="D31" s="105">
        <f t="shared" si="0"/>
        <v>792.23442823638436</v>
      </c>
      <c r="E31" s="67">
        <v>14.138327051162804</v>
      </c>
      <c r="F31" s="67">
        <v>84.437230999999997</v>
      </c>
      <c r="G31" s="67">
        <f t="shared" si="2"/>
        <v>79.10617060465124</v>
      </c>
      <c r="H31" s="133">
        <f t="shared" si="1"/>
        <v>132.65320658841799</v>
      </c>
    </row>
    <row r="32" spans="1:8" x14ac:dyDescent="0.25">
      <c r="A32" s="4">
        <v>1992</v>
      </c>
      <c r="B32" s="67">
        <v>476844.99</v>
      </c>
      <c r="C32" s="130">
        <v>0.67325000000000002</v>
      </c>
      <c r="D32" s="105">
        <f t="shared" si="0"/>
        <v>781.80621888124767</v>
      </c>
      <c r="E32" s="67">
        <v>15.626686245372474</v>
      </c>
      <c r="F32" s="67">
        <v>85.782180999999994</v>
      </c>
      <c r="G32" s="67">
        <f t="shared" si="2"/>
        <v>86.865441744921071</v>
      </c>
      <c r="H32" s="133">
        <f t="shared" si="1"/>
        <v>142.41932700613262</v>
      </c>
    </row>
    <row r="33" spans="1:8" x14ac:dyDescent="0.25">
      <c r="A33" s="4">
        <v>1993</v>
      </c>
      <c r="B33" s="67">
        <v>492274.6</v>
      </c>
      <c r="C33" s="130">
        <v>0.68920000000000003</v>
      </c>
      <c r="D33" s="105">
        <f t="shared" si="0"/>
        <v>788.42505654672073</v>
      </c>
      <c r="E33" s="67">
        <v>16.53001121822324</v>
      </c>
      <c r="F33" s="67">
        <v>87.324607999999998</v>
      </c>
      <c r="G33" s="67">
        <f t="shared" si="2"/>
        <v>93.184554123006862</v>
      </c>
      <c r="H33" s="133">
        <f t="shared" si="1"/>
        <v>149.244014120803</v>
      </c>
    </row>
    <row r="34" spans="1:8" x14ac:dyDescent="0.25">
      <c r="A34" s="4">
        <v>1994</v>
      </c>
      <c r="B34" s="67">
        <v>504856.36</v>
      </c>
      <c r="C34" s="130">
        <v>0.70391999999999999</v>
      </c>
      <c r="D34" s="105">
        <f t="shared" si="0"/>
        <v>791.66744416297308</v>
      </c>
      <c r="E34" s="67">
        <v>18.325714140697684</v>
      </c>
      <c r="F34" s="67">
        <v>89.040193000000002</v>
      </c>
      <c r="G34" s="67">
        <f t="shared" si="2"/>
        <v>103.9064833953489</v>
      </c>
      <c r="H34" s="133">
        <f t="shared" si="1"/>
        <v>162.93620653121664</v>
      </c>
    </row>
    <row r="35" spans="1:8" x14ac:dyDescent="0.25">
      <c r="A35" s="4">
        <v>1995</v>
      </c>
      <c r="B35" s="67">
        <v>514623.52</v>
      </c>
      <c r="C35" s="130">
        <v>0.71867999999999999</v>
      </c>
      <c r="D35" s="105">
        <f t="shared" si="0"/>
        <v>790.40982613458004</v>
      </c>
      <c r="E35" s="67">
        <v>19.069806918925227</v>
      </c>
      <c r="F35" s="67">
        <v>90.990829000000005</v>
      </c>
      <c r="G35" s="67">
        <f t="shared" si="2"/>
        <v>107.85450874766352</v>
      </c>
      <c r="H35" s="133">
        <f t="shared" si="1"/>
        <v>165.65364814082199</v>
      </c>
    </row>
    <row r="36" spans="1:8" x14ac:dyDescent="0.25">
      <c r="A36" s="4">
        <v>1996</v>
      </c>
      <c r="B36" s="67">
        <v>560292.89</v>
      </c>
      <c r="C36" s="130">
        <v>0.73182999999999998</v>
      </c>
      <c r="D36" s="105">
        <f t="shared" si="0"/>
        <v>845.09038689285774</v>
      </c>
      <c r="E36" s="67">
        <v>20.057818174647892</v>
      </c>
      <c r="F36" s="67">
        <v>94.000336000000004</v>
      </c>
      <c r="G36" s="67">
        <f t="shared" si="2"/>
        <v>119.55545469718312</v>
      </c>
      <c r="H36" s="133">
        <f t="shared" si="1"/>
        <v>180.32562480882811</v>
      </c>
    </row>
    <row r="37" spans="1:8" x14ac:dyDescent="0.25">
      <c r="A37" s="4">
        <v>1997</v>
      </c>
      <c r="B37" s="67">
        <v>567961.81000000006</v>
      </c>
      <c r="C37" s="130">
        <v>0.74444999999999995</v>
      </c>
      <c r="D37" s="105">
        <f t="shared" si="0"/>
        <v>842.13527451702601</v>
      </c>
      <c r="E37" s="67">
        <v>23.084104314738127</v>
      </c>
      <c r="F37" s="67">
        <v>94.571106</v>
      </c>
      <c r="G37" s="67">
        <f t="shared" si="2"/>
        <v>138.6352578855055</v>
      </c>
      <c r="H37" s="133">
        <f t="shared" si="1"/>
        <v>205.55896347528872</v>
      </c>
    </row>
    <row r="38" spans="1:8" x14ac:dyDescent="0.25">
      <c r="A38" s="4">
        <v>1998</v>
      </c>
      <c r="B38" s="67">
        <v>526282.64</v>
      </c>
      <c r="C38" s="130">
        <v>0.75283</v>
      </c>
      <c r="D38" s="105">
        <f t="shared" si="0"/>
        <v>771.65004540839243</v>
      </c>
      <c r="E38" s="67">
        <v>26.43594843193917</v>
      </c>
      <c r="F38" s="67">
        <v>94.981617999999997</v>
      </c>
      <c r="G38" s="67">
        <f t="shared" si="2"/>
        <v>146.47866634220537</v>
      </c>
      <c r="H38" s="133">
        <f t="shared" si="1"/>
        <v>214.77103925435111</v>
      </c>
    </row>
    <row r="39" spans="1:8" x14ac:dyDescent="0.25">
      <c r="A39" s="4">
        <v>1999</v>
      </c>
      <c r="B39" s="67">
        <v>558626.72</v>
      </c>
      <c r="C39" s="130">
        <v>0.76370000000000005</v>
      </c>
      <c r="D39" s="105">
        <f t="shared" si="0"/>
        <v>807.41566854838277</v>
      </c>
      <c r="E39" s="67">
        <v>29.438436386161882</v>
      </c>
      <c r="F39" s="67">
        <v>96.614576999999997</v>
      </c>
      <c r="G39" s="67">
        <f t="shared" si="2"/>
        <v>170.21341572845955</v>
      </c>
      <c r="H39" s="133">
        <f t="shared" si="1"/>
        <v>246.01934339320181</v>
      </c>
    </row>
    <row r="40" spans="1:8" x14ac:dyDescent="0.25">
      <c r="A40" s="4">
        <v>2000</v>
      </c>
      <c r="B40" s="67">
        <v>687710.87</v>
      </c>
      <c r="C40" s="130">
        <v>0.78078000000000003</v>
      </c>
      <c r="D40" s="105">
        <f t="shared" si="0"/>
        <v>972.24443828402366</v>
      </c>
      <c r="E40" s="67">
        <v>31.760775658244697</v>
      </c>
      <c r="F40" s="67">
        <v>98.776274999999998</v>
      </c>
      <c r="G40" s="67">
        <f t="shared" si="2"/>
        <v>221.12830899734053</v>
      </c>
      <c r="H40" s="133">
        <f t="shared" si="1"/>
        <v>312.61795901207046</v>
      </c>
    </row>
    <row r="41" spans="1:8" x14ac:dyDescent="0.25">
      <c r="A41" s="4">
        <v>2001</v>
      </c>
      <c r="B41" s="67">
        <v>696242.14</v>
      </c>
      <c r="C41" s="130">
        <v>0.79790000000000005</v>
      </c>
      <c r="D41" s="105">
        <f t="shared" si="0"/>
        <v>963.18586160521374</v>
      </c>
      <c r="E41" s="67">
        <v>34.208616074482762</v>
      </c>
      <c r="F41" s="67">
        <v>96.128862999999996</v>
      </c>
      <c r="G41" s="67">
        <f t="shared" si="2"/>
        <v>247.76616844137936</v>
      </c>
      <c r="H41" s="133">
        <f t="shared" si="1"/>
        <v>342.76131350916575</v>
      </c>
    </row>
    <row r="42" spans="1:8" x14ac:dyDescent="0.25">
      <c r="A42" s="4">
        <v>2002</v>
      </c>
      <c r="B42" s="67">
        <v>663964.43000000005</v>
      </c>
      <c r="C42" s="130">
        <v>0.81052000000000002</v>
      </c>
      <c r="D42" s="105">
        <f t="shared" si="0"/>
        <v>904.23088526205413</v>
      </c>
      <c r="E42" s="67">
        <v>34.991921487136942</v>
      </c>
      <c r="F42" s="67">
        <v>97.604781000000003</v>
      </c>
      <c r="G42" s="67">
        <f t="shared" si="2"/>
        <v>238.03538071369303</v>
      </c>
      <c r="H42" s="133">
        <f t="shared" si="1"/>
        <v>324.17240035950823</v>
      </c>
    </row>
    <row r="43" spans="1:8" x14ac:dyDescent="0.25">
      <c r="A43" s="4">
        <v>2003</v>
      </c>
      <c r="B43" s="67">
        <v>755070.34</v>
      </c>
      <c r="C43" s="130">
        <v>0.82557000000000003</v>
      </c>
      <c r="D43" s="105">
        <f t="shared" si="0"/>
        <v>1009.5591442261709</v>
      </c>
      <c r="E43" s="67">
        <v>37.492851829787234</v>
      </c>
      <c r="F43" s="67">
        <v>97.898002000000005</v>
      </c>
      <c r="G43" s="67">
        <f t="shared" si="2"/>
        <v>289.17587489361699</v>
      </c>
      <c r="H43" s="133">
        <f t="shared" si="1"/>
        <v>386.63967225683137</v>
      </c>
    </row>
    <row r="44" spans="1:8" x14ac:dyDescent="0.25">
      <c r="A44" s="4">
        <v>2004</v>
      </c>
      <c r="B44" s="67">
        <v>871210.24</v>
      </c>
      <c r="C44" s="130">
        <v>0.8478</v>
      </c>
      <c r="D44" s="105">
        <f t="shared" si="0"/>
        <v>1134.2997017183297</v>
      </c>
      <c r="E44" s="67">
        <v>39.741267798561154</v>
      </c>
      <c r="F44" s="67">
        <v>100.07312</v>
      </c>
      <c r="G44" s="67">
        <f t="shared" si="2"/>
        <v>345.97701617266188</v>
      </c>
      <c r="H44" s="133">
        <f t="shared" si="1"/>
        <v>450.45570888382593</v>
      </c>
    </row>
    <row r="45" spans="1:8" x14ac:dyDescent="0.25">
      <c r="A45" s="4">
        <v>2005</v>
      </c>
      <c r="B45" s="67">
        <v>1045730.36</v>
      </c>
      <c r="C45" s="130">
        <v>0.87421000000000004</v>
      </c>
      <c r="D45" s="105">
        <f t="shared" si="0"/>
        <v>1320.3899360281855</v>
      </c>
      <c r="E45" s="67">
        <v>43.197356418750005</v>
      </c>
      <c r="F45" s="67">
        <v>100.167783</v>
      </c>
      <c r="G45" s="67">
        <f t="shared" si="2"/>
        <v>450.97121775000005</v>
      </c>
      <c r="H45" s="133">
        <f t="shared" si="1"/>
        <v>569.41815991215503</v>
      </c>
    </row>
    <row r="46" spans="1:8" x14ac:dyDescent="0.25">
      <c r="A46" s="4">
        <v>2006</v>
      </c>
      <c r="B46" s="67">
        <v>1158820.58</v>
      </c>
      <c r="C46" s="130">
        <v>0.90066000000000002</v>
      </c>
      <c r="D46" s="105">
        <f t="shared" si="0"/>
        <v>1420.2133242462196</v>
      </c>
      <c r="E46" s="67">
        <v>46.693010938888897</v>
      </c>
      <c r="F46" s="67">
        <v>99.464402000000007</v>
      </c>
      <c r="G46" s="67">
        <f t="shared" si="2"/>
        <v>544.00188338888893</v>
      </c>
      <c r="H46" s="133">
        <f t="shared" si="1"/>
        <v>666.71125499336415</v>
      </c>
    </row>
    <row r="47" spans="1:8" x14ac:dyDescent="0.25">
      <c r="A47" s="4">
        <v>2007</v>
      </c>
      <c r="B47" s="67">
        <v>1233868.68</v>
      </c>
      <c r="C47" s="130">
        <v>0.92486000000000002</v>
      </c>
      <c r="D47" s="105">
        <f t="shared" si="0"/>
        <v>1472.6217225932573</v>
      </c>
      <c r="E47" s="67">
        <v>47.734557995665647</v>
      </c>
      <c r="F47" s="67">
        <v>100.970938</v>
      </c>
      <c r="G47" s="67">
        <f t="shared" si="2"/>
        <v>583.31810351702791</v>
      </c>
      <c r="H47" s="133">
        <f t="shared" si="1"/>
        <v>696.18989795662674</v>
      </c>
    </row>
    <row r="48" spans="1:8" x14ac:dyDescent="0.25">
      <c r="A48" s="4">
        <v>2008</v>
      </c>
      <c r="B48" s="67">
        <v>1408759.34</v>
      </c>
      <c r="C48" s="130">
        <v>0.94284999999999997</v>
      </c>
      <c r="D48" s="105">
        <f t="shared" si="0"/>
        <v>1649.2726676340883</v>
      </c>
      <c r="E48" s="67">
        <v>48.89747076398104</v>
      </c>
      <c r="F48" s="67">
        <v>98.825348000000005</v>
      </c>
      <c r="G48" s="67">
        <f t="shared" si="2"/>
        <v>697.03542699526065</v>
      </c>
      <c r="H48" s="133">
        <f t="shared" si="1"/>
        <v>816.03822986255352</v>
      </c>
    </row>
    <row r="49" spans="1:8" x14ac:dyDescent="0.25">
      <c r="A49" s="4">
        <v>2009</v>
      </c>
      <c r="B49" s="67">
        <v>1066292.97</v>
      </c>
      <c r="C49" s="130">
        <v>0.95004</v>
      </c>
      <c r="D49" s="105">
        <f t="shared" si="0"/>
        <v>1238.8904742383477</v>
      </c>
      <c r="E49" s="67">
        <v>49.019902668932041</v>
      </c>
      <c r="F49" s="67">
        <v>94.023276999999993</v>
      </c>
      <c r="G49" s="67">
        <f t="shared" si="2"/>
        <v>555.92167465048556</v>
      </c>
      <c r="H49" s="133">
        <f t="shared" si="1"/>
        <v>645.90697540387657</v>
      </c>
    </row>
    <row r="50" spans="1:8" x14ac:dyDescent="0.25">
      <c r="A50" s="4">
        <v>2010</v>
      </c>
      <c r="B50" s="67">
        <v>1214034.25</v>
      </c>
      <c r="C50" s="130">
        <v>0.96111000000000002</v>
      </c>
      <c r="D50" s="105">
        <f t="shared" si="0"/>
        <v>1394.2995971688983</v>
      </c>
      <c r="E50" s="67">
        <v>49.490314613099059</v>
      </c>
      <c r="F50" s="67">
        <v>97.608497</v>
      </c>
      <c r="G50" s="67">
        <f t="shared" si="2"/>
        <v>615.5502730830674</v>
      </c>
      <c r="H50" s="133">
        <f t="shared" si="1"/>
        <v>706.94998744633961</v>
      </c>
    </row>
    <row r="51" spans="1:8" x14ac:dyDescent="0.25">
      <c r="A51" s="4">
        <v>2011</v>
      </c>
      <c r="B51" s="67">
        <v>1391695.74</v>
      </c>
      <c r="C51" s="130">
        <v>0.98118000000000005</v>
      </c>
      <c r="D51" s="105">
        <f t="shared" si="0"/>
        <v>1565.6470695762243</v>
      </c>
      <c r="E51" s="67">
        <v>51.611670350000004</v>
      </c>
      <c r="F51" s="67">
        <v>96.950098999999994</v>
      </c>
      <c r="G51" s="67">
        <f t="shared" si="2"/>
        <v>740.87332041176478</v>
      </c>
      <c r="H51" s="133">
        <f t="shared" si="1"/>
        <v>833.47682233322553</v>
      </c>
    </row>
    <row r="52" spans="1:8" x14ac:dyDescent="0.25">
      <c r="A52" s="4">
        <v>2012</v>
      </c>
      <c r="B52" s="67">
        <v>1355023.97</v>
      </c>
      <c r="C52" s="130">
        <v>1</v>
      </c>
      <c r="D52" s="105">
        <f t="shared" si="0"/>
        <v>1495.7025585654001</v>
      </c>
      <c r="E52" s="67">
        <v>55.618163139622638</v>
      </c>
      <c r="F52" s="67">
        <v>94.479572000000005</v>
      </c>
      <c r="G52" s="67">
        <f t="shared" si="2"/>
        <v>797.67448799999977</v>
      </c>
      <c r="H52" s="133">
        <f t="shared" si="1"/>
        <v>880.48905334415974</v>
      </c>
    </row>
    <row r="53" spans="1:8" x14ac:dyDescent="0.25">
      <c r="A53" s="4">
        <v>2013</v>
      </c>
      <c r="B53" s="67">
        <v>1376133.94</v>
      </c>
      <c r="C53" s="130">
        <v>1.01755</v>
      </c>
      <c r="D53" s="105">
        <f t="shared" si="0"/>
        <v>1492.8054303481892</v>
      </c>
      <c r="E53" s="67">
        <v>56.053282245840414</v>
      </c>
      <c r="F53" s="67">
        <v>97.218442999999994</v>
      </c>
      <c r="G53" s="67">
        <f t="shared" si="2"/>
        <v>793.43817661120556</v>
      </c>
      <c r="H53" s="133">
        <f t="shared" si="1"/>
        <v>860.70751128394772</v>
      </c>
    </row>
    <row r="54" spans="1:8" x14ac:dyDescent="0.25">
      <c r="A54" s="4">
        <v>2014</v>
      </c>
      <c r="B54" s="67">
        <v>1394918.49</v>
      </c>
      <c r="C54" s="130">
        <v>1.0367999999999999</v>
      </c>
      <c r="D54" s="105">
        <f t="shared" si="0"/>
        <v>1485.0877002621528</v>
      </c>
      <c r="E54" s="67">
        <v>58.116227276288654</v>
      </c>
      <c r="F54" s="67">
        <v>98.381746000000007</v>
      </c>
      <c r="G54" s="67">
        <f t="shared" si="2"/>
        <v>824.00855130927812</v>
      </c>
      <c r="H54" s="133">
        <f t="shared" si="1"/>
        <v>877.273455928055</v>
      </c>
    </row>
    <row r="55" spans="1:8" x14ac:dyDescent="0.25">
      <c r="A55" s="4">
        <v>2015</v>
      </c>
      <c r="B55" s="67">
        <v>1128062.48</v>
      </c>
      <c r="C55" s="130">
        <v>1.04789</v>
      </c>
      <c r="D55" s="105">
        <f t="shared" si="0"/>
        <v>1188.2715997610437</v>
      </c>
      <c r="E55" s="67">
        <v>61.931302094117655</v>
      </c>
      <c r="F55" s="67">
        <v>97.484457000000006</v>
      </c>
      <c r="G55" s="67">
        <f>B55*E55/F55/1000</f>
        <v>716.65145788235304</v>
      </c>
      <c r="H55" s="133">
        <f t="shared" si="1"/>
        <v>754.90195749525139</v>
      </c>
    </row>
    <row r="56" spans="1:8" x14ac:dyDescent="0.25">
      <c r="A56" s="4">
        <v>2016</v>
      </c>
      <c r="B56" s="67">
        <v>1038120.49</v>
      </c>
      <c r="C56" s="130">
        <v>1.05935</v>
      </c>
      <c r="D56" s="105">
        <f t="shared" si="0"/>
        <v>1081.6993054909142</v>
      </c>
      <c r="E56" s="67">
        <v>63.868985931521735</v>
      </c>
      <c r="F56" s="67">
        <v>97.445218999999994</v>
      </c>
      <c r="G56" s="67">
        <f t="shared" si="2"/>
        <v>680.4202776847826</v>
      </c>
      <c r="H56" s="133">
        <f t="shared" si="1"/>
        <v>708.98334914241434</v>
      </c>
    </row>
    <row r="57" spans="1:8" ht="15.75" thickBot="1" x14ac:dyDescent="0.3">
      <c r="A57" s="4">
        <v>2017</v>
      </c>
      <c r="B57" s="67">
        <v>1136496.1399999999</v>
      </c>
      <c r="C57" s="130">
        <v>1.07948</v>
      </c>
      <c r="D57" s="106">
        <f t="shared" si="0"/>
        <v>1162.1217338485196</v>
      </c>
      <c r="E57" s="67">
        <v>66.373044137269389</v>
      </c>
      <c r="F57" s="67">
        <v>97.809107999999995</v>
      </c>
      <c r="G57" s="67">
        <f t="shared" si="2"/>
        <v>771.22376437638388</v>
      </c>
      <c r="H57" s="134">
        <f t="shared" si="1"/>
        <v>788.61323562635721</v>
      </c>
    </row>
    <row r="58" spans="1:8" x14ac:dyDescent="0.25">
      <c r="A58" s="4">
        <v>2018</v>
      </c>
      <c r="B58" s="67" t="s">
        <v>13</v>
      </c>
      <c r="C58" s="130">
        <v>1.10382</v>
      </c>
      <c r="D58" s="67"/>
      <c r="E58" s="67">
        <v>67.99612268256881</v>
      </c>
      <c r="F58" s="67">
        <v>101.251057</v>
      </c>
      <c r="G58" s="67" t="str">
        <f>IF(AND(ISNUMBER(B58),A58&gt;'[6]EE &amp; Struc. Change Shares'!AB$8),B58*'[6]EE &amp; Struc. Change Shares'!X78/'[6]EE &amp; Struc. Change Shares'!R78/1000,"")</f>
        <v/>
      </c>
      <c r="H58" s="131" t="str">
        <f>IF(ISNUMBER(G58),G58/#REF!*VLOOKUP(#REF!,#REF!,3,FALSE),"")</f>
        <v/>
      </c>
    </row>
    <row r="59" spans="1:8" x14ac:dyDescent="0.25">
      <c r="B59" s="67"/>
      <c r="C59" s="67"/>
      <c r="D59" s="67"/>
      <c r="E59" s="67"/>
      <c r="F59" s="67"/>
      <c r="G59" s="67"/>
      <c r="H59" s="67"/>
    </row>
    <row r="60" spans="1:8" x14ac:dyDescent="0.25">
      <c r="A60" t="s">
        <v>36</v>
      </c>
      <c r="C60" s="16">
        <v>2018</v>
      </c>
    </row>
  </sheetData>
  <hyperlinks>
    <hyperlink ref="B2" r:id="rId1" xr:uid="{3AFB850E-FD71-4077-B799-90DE7FCDBC98}"/>
    <hyperlink ref="C2" r:id="rId2" xr:uid="{E271BCAF-6267-4D26-8D69-C4C410EAC551}"/>
  </hyperlinks>
  <pageMargins left="0.7" right="0.7" top="0.75" bottom="0.75" header="0.3" footer="0.3"/>
  <pageSetup orientation="portrait" horizontalDpi="1200" verticalDpi="1200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5F23A-5DF5-49A7-AA5E-713192D459DD}">
  <sheetPr>
    <tabColor rgb="FF7030A0"/>
  </sheetPr>
  <dimension ref="A1:C56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7" sqref="A7"/>
      <selection pane="bottomRight" activeCell="E19" sqref="E19"/>
    </sheetView>
  </sheetViews>
  <sheetFormatPr defaultColWidth="8.85546875" defaultRowHeight="15" x14ac:dyDescent="0.25"/>
  <cols>
    <col min="1" max="1" width="10.28515625" customWidth="1"/>
    <col min="2" max="2" width="41.85546875" bestFit="1" customWidth="1"/>
  </cols>
  <sheetData>
    <row r="1" spans="1:3" x14ac:dyDescent="0.25">
      <c r="A1" s="72" t="s">
        <v>133</v>
      </c>
      <c r="B1" t="s">
        <v>161</v>
      </c>
    </row>
    <row r="2" spans="1:3" x14ac:dyDescent="0.25">
      <c r="A2" s="72" t="s">
        <v>125</v>
      </c>
      <c r="B2" s="1" t="s">
        <v>162</v>
      </c>
      <c r="C2" s="1"/>
    </row>
    <row r="3" spans="1:3" x14ac:dyDescent="0.25">
      <c r="A3" s="72" t="s">
        <v>126</v>
      </c>
      <c r="B3" t="s">
        <v>163</v>
      </c>
    </row>
    <row r="4" spans="1:3" x14ac:dyDescent="0.25">
      <c r="A4" s="43"/>
    </row>
    <row r="5" spans="1:3" s="74" customFormat="1" x14ac:dyDescent="0.25">
      <c r="A5" s="73" t="s">
        <v>128</v>
      </c>
    </row>
    <row r="6" spans="1:3" x14ac:dyDescent="0.25">
      <c r="A6" s="1" t="s">
        <v>0</v>
      </c>
    </row>
    <row r="7" spans="1:3" x14ac:dyDescent="0.25">
      <c r="A7" t="s">
        <v>1</v>
      </c>
    </row>
    <row r="8" spans="1:3" x14ac:dyDescent="0.25">
      <c r="A8" t="s">
        <v>57</v>
      </c>
    </row>
    <row r="10" spans="1:3" x14ac:dyDescent="0.25">
      <c r="A10" s="3" t="s">
        <v>2</v>
      </c>
      <c r="B10" s="3" t="s">
        <v>56</v>
      </c>
    </row>
    <row r="11" spans="1:3" ht="15.75" thickBot="1" x14ac:dyDescent="0.3">
      <c r="A11" s="47"/>
      <c r="B11" s="3" t="s">
        <v>55</v>
      </c>
    </row>
    <row r="12" spans="1:3" x14ac:dyDescent="0.25">
      <c r="A12">
        <v>1974</v>
      </c>
      <c r="B12" s="28">
        <v>6.069</v>
      </c>
    </row>
    <row r="13" spans="1:3" x14ac:dyDescent="0.25">
      <c r="A13">
        <v>1975</v>
      </c>
      <c r="B13" s="29">
        <v>31.033999999999999</v>
      </c>
    </row>
    <row r="14" spans="1:3" x14ac:dyDescent="0.25">
      <c r="A14">
        <v>1976</v>
      </c>
      <c r="B14" s="29">
        <v>60.603000000000002</v>
      </c>
    </row>
    <row r="15" spans="1:3" x14ac:dyDescent="0.25">
      <c r="A15">
        <v>1977</v>
      </c>
      <c r="B15" s="29">
        <v>279.98599999999999</v>
      </c>
    </row>
    <row r="16" spans="1:3" x14ac:dyDescent="0.25">
      <c r="A16">
        <v>1978</v>
      </c>
      <c r="B16" s="29">
        <v>371.572</v>
      </c>
    </row>
    <row r="17" spans="1:2" x14ac:dyDescent="0.25">
      <c r="A17">
        <v>1979</v>
      </c>
      <c r="B17" s="29">
        <v>502.36700000000002</v>
      </c>
    </row>
    <row r="18" spans="1:2" x14ac:dyDescent="0.25">
      <c r="A18">
        <v>1980</v>
      </c>
      <c r="B18" s="29">
        <v>765.13</v>
      </c>
    </row>
    <row r="19" spans="1:2" x14ac:dyDescent="0.25">
      <c r="A19">
        <v>1981</v>
      </c>
      <c r="B19" s="29">
        <v>536.75699999999995</v>
      </c>
    </row>
    <row r="20" spans="1:2" x14ac:dyDescent="0.25">
      <c r="A20">
        <v>1982</v>
      </c>
      <c r="B20" s="29">
        <v>326.48700000000002</v>
      </c>
    </row>
    <row r="21" spans="1:2" x14ac:dyDescent="0.25">
      <c r="A21">
        <v>1983</v>
      </c>
      <c r="B21" s="29">
        <v>457.00299999999999</v>
      </c>
    </row>
    <row r="22" spans="1:2" x14ac:dyDescent="0.25">
      <c r="A22">
        <v>1984</v>
      </c>
      <c r="B22" s="29">
        <v>342.82</v>
      </c>
    </row>
    <row r="23" spans="1:2" x14ac:dyDescent="0.25">
      <c r="A23">
        <v>1985</v>
      </c>
      <c r="B23" s="29">
        <v>440.38299999999998</v>
      </c>
    </row>
    <row r="24" spans="1:2" x14ac:dyDescent="0.25">
      <c r="A24">
        <v>1986</v>
      </c>
      <c r="B24" s="29">
        <v>357.00400000000002</v>
      </c>
    </row>
    <row r="25" spans="1:2" x14ac:dyDescent="0.25">
      <c r="A25">
        <v>1987</v>
      </c>
      <c r="B25" s="29">
        <v>321.29399999999998</v>
      </c>
    </row>
    <row r="26" spans="1:2" x14ac:dyDescent="0.25">
      <c r="A26">
        <v>1988</v>
      </c>
      <c r="B26" s="29">
        <v>269.09800000000001</v>
      </c>
    </row>
    <row r="27" spans="1:2" x14ac:dyDescent="0.25">
      <c r="A27">
        <v>1989</v>
      </c>
      <c r="B27" s="29">
        <v>285.03800000000001</v>
      </c>
    </row>
    <row r="28" spans="1:2" x14ac:dyDescent="0.25">
      <c r="A28">
        <v>1990</v>
      </c>
      <c r="B28" s="29">
        <v>314.39600000000002</v>
      </c>
    </row>
    <row r="29" spans="1:2" x14ac:dyDescent="0.25">
      <c r="A29">
        <v>1991</v>
      </c>
      <c r="B29" s="29">
        <v>363.654</v>
      </c>
    </row>
    <row r="30" spans="1:2" x14ac:dyDescent="0.25">
      <c r="A30">
        <v>1992</v>
      </c>
      <c r="B30" s="29">
        <v>467.64299999999997</v>
      </c>
    </row>
    <row r="31" spans="1:2" x14ac:dyDescent="0.25">
      <c r="A31">
        <v>1993</v>
      </c>
      <c r="B31" s="29">
        <v>492.77199999999999</v>
      </c>
    </row>
    <row r="32" spans="1:2" x14ac:dyDescent="0.25">
      <c r="A32">
        <v>1994</v>
      </c>
      <c r="B32" s="29">
        <v>671.60799999999995</v>
      </c>
    </row>
    <row r="33" spans="1:2" x14ac:dyDescent="0.25">
      <c r="A33">
        <v>1995</v>
      </c>
      <c r="B33" s="29">
        <v>777.57299999999998</v>
      </c>
    </row>
    <row r="34" spans="1:2" x14ac:dyDescent="0.25">
      <c r="A34">
        <v>1996</v>
      </c>
      <c r="B34" s="29">
        <v>623.75099999999998</v>
      </c>
    </row>
    <row r="35" spans="1:2" x14ac:dyDescent="0.25">
      <c r="A35">
        <v>1997</v>
      </c>
      <c r="B35" s="29">
        <v>574.84799999999996</v>
      </c>
    </row>
    <row r="36" spans="1:2" x14ac:dyDescent="0.25">
      <c r="A36">
        <v>1998</v>
      </c>
      <c r="B36" s="29">
        <v>618.23</v>
      </c>
    </row>
    <row r="37" spans="1:2" x14ac:dyDescent="0.25">
      <c r="A37">
        <v>1999</v>
      </c>
      <c r="B37" s="29">
        <v>694.226</v>
      </c>
    </row>
    <row r="38" spans="1:2" x14ac:dyDescent="0.25">
      <c r="A38">
        <v>2000</v>
      </c>
      <c r="B38" s="29">
        <v>762.46500000000003</v>
      </c>
    </row>
    <row r="39" spans="1:2" x14ac:dyDescent="0.25">
      <c r="A39">
        <v>2001</v>
      </c>
      <c r="B39" s="29">
        <v>805.11500000000001</v>
      </c>
    </row>
    <row r="40" spans="1:2" x14ac:dyDescent="0.25">
      <c r="A40">
        <v>2002</v>
      </c>
      <c r="B40" s="29">
        <v>787.90099999999995</v>
      </c>
    </row>
    <row r="41" spans="1:2" x14ac:dyDescent="0.25">
      <c r="A41">
        <v>2003</v>
      </c>
      <c r="B41" s="29">
        <v>524.09400000000005</v>
      </c>
    </row>
    <row r="42" spans="1:2" x14ac:dyDescent="0.25">
      <c r="A42">
        <v>2004</v>
      </c>
      <c r="B42" s="29">
        <v>495.46100000000001</v>
      </c>
    </row>
    <row r="43" spans="1:2" x14ac:dyDescent="0.25">
      <c r="A43">
        <v>2005</v>
      </c>
      <c r="B43" s="29">
        <v>614.06899999999996</v>
      </c>
    </row>
    <row r="44" spans="1:2" x14ac:dyDescent="0.25">
      <c r="A44">
        <v>2006</v>
      </c>
      <c r="B44" s="29">
        <v>515.30700000000002</v>
      </c>
    </row>
    <row r="45" spans="1:2" x14ac:dyDescent="0.25">
      <c r="A45">
        <v>2007</v>
      </c>
      <c r="B45" s="29">
        <v>654.82399999999996</v>
      </c>
    </row>
    <row r="46" spans="1:2" x14ac:dyDescent="0.25">
      <c r="A46">
        <v>2008</v>
      </c>
      <c r="B46" s="29">
        <v>776.077</v>
      </c>
    </row>
    <row r="47" spans="1:2" x14ac:dyDescent="0.25">
      <c r="A47">
        <v>2009</v>
      </c>
      <c r="B47" s="29">
        <v>2470.1170000000002</v>
      </c>
    </row>
    <row r="48" spans="1:2" x14ac:dyDescent="0.25">
      <c r="A48">
        <v>2010</v>
      </c>
      <c r="B48" s="29">
        <v>1599.4079999999999</v>
      </c>
    </row>
    <row r="49" spans="1:2" x14ac:dyDescent="0.25">
      <c r="A49">
        <v>2011</v>
      </c>
      <c r="B49" s="29">
        <v>992.64800000000002</v>
      </c>
    </row>
    <row r="50" spans="1:2" x14ac:dyDescent="0.25">
      <c r="A50">
        <v>2012</v>
      </c>
      <c r="B50" s="29">
        <v>1066.1379999999999</v>
      </c>
    </row>
    <row r="51" spans="1:2" x14ac:dyDescent="0.25">
      <c r="A51">
        <v>2013</v>
      </c>
      <c r="B51" s="29">
        <v>1370.769</v>
      </c>
    </row>
    <row r="52" spans="1:2" x14ac:dyDescent="0.25">
      <c r="A52">
        <v>2014</v>
      </c>
      <c r="B52" s="29">
        <v>1380.79</v>
      </c>
    </row>
    <row r="53" spans="1:2" x14ac:dyDescent="0.25">
      <c r="A53">
        <v>2015</v>
      </c>
      <c r="B53" s="29">
        <v>1277.3989999999999</v>
      </c>
    </row>
    <row r="54" spans="1:2" x14ac:dyDescent="0.25">
      <c r="A54">
        <v>2016</v>
      </c>
      <c r="B54" s="29">
        <v>1186.4390000000001</v>
      </c>
    </row>
    <row r="55" spans="1:2" x14ac:dyDescent="0.25">
      <c r="A55">
        <v>2017</v>
      </c>
      <c r="B55" s="29">
        <v>1155.9000000000001</v>
      </c>
    </row>
    <row r="56" spans="1:2" ht="15.75" thickBot="1" x14ac:dyDescent="0.3">
      <c r="A56">
        <v>2018</v>
      </c>
      <c r="B56" s="30">
        <v>1248.8440000000001</v>
      </c>
    </row>
  </sheetData>
  <hyperlinks>
    <hyperlink ref="A6" location="Index!A1" display="Back to Index" xr:uid="{B7F4087D-1103-4D37-9097-9DE2904F9731}"/>
    <hyperlink ref="B2" r:id="rId1" xr:uid="{3D8A3594-0EFF-46C3-AD1C-7FF97427E0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A6F3-34B6-43B6-86B0-0F0D2CCE65A4}">
  <dimension ref="A1:J11"/>
  <sheetViews>
    <sheetView zoomScale="115" zoomScaleNormal="115" workbookViewId="0">
      <selection activeCell="D15" sqref="D15"/>
    </sheetView>
  </sheetViews>
  <sheetFormatPr defaultRowHeight="15" x14ac:dyDescent="0.25"/>
  <cols>
    <col min="1" max="1" width="9.140625" style="43"/>
    <col min="5" max="5" width="11.28515625" customWidth="1"/>
    <col min="7" max="7" width="24.42578125" customWidth="1"/>
    <col min="8" max="8" width="22.42578125" customWidth="1"/>
  </cols>
  <sheetData>
    <row r="1" spans="1:10" x14ac:dyDescent="0.25">
      <c r="A1" s="72" t="s">
        <v>124</v>
      </c>
      <c r="B1" t="s">
        <v>45</v>
      </c>
    </row>
    <row r="2" spans="1:10" x14ac:dyDescent="0.25">
      <c r="A2" s="72" t="s">
        <v>125</v>
      </c>
      <c r="B2" s="1" t="s">
        <v>164</v>
      </c>
      <c r="H2" s="43"/>
      <c r="J2" s="1"/>
    </row>
    <row r="3" spans="1:10" x14ac:dyDescent="0.25">
      <c r="A3" s="72" t="s">
        <v>126</v>
      </c>
      <c r="B3" t="s">
        <v>129</v>
      </c>
    </row>
    <row r="5" spans="1:10" s="74" customFormat="1" x14ac:dyDescent="0.25">
      <c r="A5" s="73" t="s">
        <v>128</v>
      </c>
    </row>
    <row r="6" spans="1:10" ht="15.75" thickBot="1" x14ac:dyDescent="0.3">
      <c r="D6" t="s">
        <v>54</v>
      </c>
    </row>
    <row r="7" spans="1:10" x14ac:dyDescent="0.25">
      <c r="B7" s="40" t="s">
        <v>42</v>
      </c>
      <c r="C7" s="44">
        <f>D7/$D$11</f>
        <v>0.19301575251470868</v>
      </c>
      <c r="D7">
        <v>1017</v>
      </c>
    </row>
    <row r="8" spans="1:10" x14ac:dyDescent="0.25">
      <c r="B8" s="41" t="s">
        <v>41</v>
      </c>
      <c r="C8" s="45">
        <f>D8/$D$11</f>
        <v>0.16910229645093947</v>
      </c>
      <c r="D8">
        <v>891</v>
      </c>
    </row>
    <row r="9" spans="1:10" x14ac:dyDescent="0.25">
      <c r="B9" s="41" t="s">
        <v>40</v>
      </c>
      <c r="C9" s="45">
        <f>D9/$D$11</f>
        <v>0.27424558739798821</v>
      </c>
      <c r="D9">
        <v>1445</v>
      </c>
    </row>
    <row r="10" spans="1:10" ht="15.75" thickBot="1" x14ac:dyDescent="0.3">
      <c r="B10" s="42" t="s">
        <v>39</v>
      </c>
      <c r="C10" s="46">
        <f>D10/$D$11</f>
        <v>0.36363636363636365</v>
      </c>
      <c r="D10">
        <v>1916</v>
      </c>
    </row>
    <row r="11" spans="1:10" x14ac:dyDescent="0.25">
      <c r="D11">
        <f>SUM(D7:D10)</f>
        <v>5269</v>
      </c>
      <c r="E11" t="s">
        <v>130</v>
      </c>
    </row>
  </sheetData>
  <hyperlinks>
    <hyperlink ref="B2" r:id="rId1" xr:uid="{79A57A08-4CD7-4D5A-97B1-A32D3725BFC4}"/>
  </hyperlinks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7DA6D-B689-4AC3-A632-B470C02E692F}">
  <dimension ref="A1:J79"/>
  <sheetViews>
    <sheetView workbookViewId="0">
      <selection activeCell="B2" sqref="B2"/>
    </sheetView>
  </sheetViews>
  <sheetFormatPr defaultRowHeight="15" x14ac:dyDescent="0.25"/>
  <sheetData>
    <row r="1" spans="1:10" x14ac:dyDescent="0.25">
      <c r="A1" s="72" t="s">
        <v>124</v>
      </c>
      <c r="B1" t="s">
        <v>145</v>
      </c>
    </row>
    <row r="2" spans="1:10" x14ac:dyDescent="0.25">
      <c r="A2" s="72" t="s">
        <v>125</v>
      </c>
      <c r="B2" s="1" t="s">
        <v>131</v>
      </c>
      <c r="H2" s="43"/>
      <c r="J2" s="1"/>
    </row>
    <row r="3" spans="1:10" x14ac:dyDescent="0.25">
      <c r="A3" s="72" t="s">
        <v>126</v>
      </c>
      <c r="B3" t="s">
        <v>132</v>
      </c>
    </row>
    <row r="4" spans="1:10" x14ac:dyDescent="0.25">
      <c r="A4" s="43"/>
    </row>
    <row r="5" spans="1:10" s="74" customFormat="1" x14ac:dyDescent="0.25">
      <c r="A5" s="73" t="s">
        <v>128</v>
      </c>
    </row>
    <row r="6" spans="1:10" x14ac:dyDescent="0.25">
      <c r="A6" t="s">
        <v>64</v>
      </c>
    </row>
    <row r="7" spans="1:10" x14ac:dyDescent="0.25">
      <c r="A7" t="s">
        <v>63</v>
      </c>
    </row>
    <row r="8" spans="1:10" x14ac:dyDescent="0.25">
      <c r="A8" t="s">
        <v>62</v>
      </c>
    </row>
    <row r="10" spans="1:10" ht="15.75" thickBot="1" x14ac:dyDescent="0.3">
      <c r="B10" t="s">
        <v>61</v>
      </c>
      <c r="C10" t="s">
        <v>60</v>
      </c>
      <c r="D10" t="s">
        <v>59</v>
      </c>
      <c r="E10" t="s">
        <v>58</v>
      </c>
    </row>
    <row r="11" spans="1:10" x14ac:dyDescent="0.25">
      <c r="A11">
        <v>1950</v>
      </c>
      <c r="B11" s="34">
        <v>16.241423000000001</v>
      </c>
      <c r="C11" s="48">
        <v>8.4924730000000004</v>
      </c>
      <c r="D11" s="48">
        <v>5.9885529999999996</v>
      </c>
      <c r="E11" s="35">
        <v>3.8932980000000001</v>
      </c>
    </row>
    <row r="12" spans="1:10" x14ac:dyDescent="0.25">
      <c r="A12">
        <v>1951</v>
      </c>
      <c r="B12" s="36">
        <v>17.678532000000001</v>
      </c>
      <c r="C12" s="10">
        <v>9.0418920000000007</v>
      </c>
      <c r="D12" s="10">
        <v>6.3801930000000002</v>
      </c>
      <c r="E12" s="37">
        <v>3.8732259999999998</v>
      </c>
    </row>
    <row r="13" spans="1:10" x14ac:dyDescent="0.25">
      <c r="A13">
        <v>1952</v>
      </c>
      <c r="B13" s="36">
        <v>17.311361999999999</v>
      </c>
      <c r="C13" s="10">
        <v>9.0027519999999992</v>
      </c>
      <c r="D13" s="10">
        <v>6.5602429999999998</v>
      </c>
      <c r="E13" s="37">
        <v>3.8733849999999999</v>
      </c>
    </row>
    <row r="14" spans="1:10" x14ac:dyDescent="0.25">
      <c r="A14">
        <v>1953</v>
      </c>
      <c r="B14" s="36">
        <v>18.211753999999999</v>
      </c>
      <c r="C14" s="10">
        <v>9.1230220000000006</v>
      </c>
      <c r="D14" s="10">
        <v>6.5587479999999996</v>
      </c>
      <c r="E14" s="37">
        <v>3.7709820000000001</v>
      </c>
    </row>
    <row r="15" spans="1:10" x14ac:dyDescent="0.25">
      <c r="A15">
        <v>1954</v>
      </c>
      <c r="B15" s="36">
        <v>17.157695</v>
      </c>
      <c r="C15" s="10">
        <v>8.9026169999999993</v>
      </c>
      <c r="D15" s="10">
        <v>6.8460580000000002</v>
      </c>
      <c r="E15" s="37">
        <v>3.7329210000000002</v>
      </c>
    </row>
    <row r="16" spans="1:10" x14ac:dyDescent="0.25">
      <c r="A16">
        <v>1955</v>
      </c>
      <c r="B16" s="36">
        <v>19.484608000000001</v>
      </c>
      <c r="C16" s="10">
        <v>9.5502050000000001</v>
      </c>
      <c r="D16" s="10">
        <v>7.2779879999999997</v>
      </c>
      <c r="E16" s="37">
        <v>3.89514</v>
      </c>
    </row>
    <row r="17" spans="1:5" x14ac:dyDescent="0.25">
      <c r="A17">
        <v>1956</v>
      </c>
      <c r="B17" s="36">
        <v>20.209479000000002</v>
      </c>
      <c r="C17" s="10">
        <v>9.8593639999999994</v>
      </c>
      <c r="D17" s="10">
        <v>7.662725</v>
      </c>
      <c r="E17" s="37">
        <v>4.0228590000000004</v>
      </c>
    </row>
    <row r="18" spans="1:5" x14ac:dyDescent="0.25">
      <c r="A18">
        <v>1957</v>
      </c>
      <c r="B18" s="36">
        <v>20.218257999999999</v>
      </c>
      <c r="C18" s="10">
        <v>9.8962690000000002</v>
      </c>
      <c r="D18" s="10">
        <v>7.7119999999999997</v>
      </c>
      <c r="E18" s="37">
        <v>3.9607869999999998</v>
      </c>
    </row>
    <row r="19" spans="1:5" x14ac:dyDescent="0.25">
      <c r="A19">
        <v>1958</v>
      </c>
      <c r="B19" s="36">
        <v>19.321086999999999</v>
      </c>
      <c r="C19" s="10">
        <v>10.004101</v>
      </c>
      <c r="D19" s="10">
        <v>8.2006739999999994</v>
      </c>
      <c r="E19" s="37">
        <v>4.1191560000000003</v>
      </c>
    </row>
    <row r="20" spans="1:5" x14ac:dyDescent="0.25">
      <c r="A20">
        <v>1959</v>
      </c>
      <c r="B20" s="36">
        <v>20.333200999999999</v>
      </c>
      <c r="C20" s="10">
        <v>10.34853</v>
      </c>
      <c r="D20" s="10">
        <v>8.4118659999999998</v>
      </c>
      <c r="E20" s="37">
        <v>4.3721860000000001</v>
      </c>
    </row>
    <row r="21" spans="1:5" x14ac:dyDescent="0.25">
      <c r="A21">
        <v>1960</v>
      </c>
      <c r="B21" s="36">
        <v>20.841687</v>
      </c>
      <c r="C21" s="10">
        <v>10.595943</v>
      </c>
      <c r="D21" s="10">
        <v>9.0394179999999995</v>
      </c>
      <c r="E21" s="37">
        <v>4.6093999999999999</v>
      </c>
    </row>
    <row r="22" spans="1:5" x14ac:dyDescent="0.25">
      <c r="A22">
        <v>1961</v>
      </c>
      <c r="B22" s="36">
        <v>20.955127999999998</v>
      </c>
      <c r="C22" s="10">
        <v>10.769126</v>
      </c>
      <c r="D22" s="10">
        <v>9.2860239999999994</v>
      </c>
      <c r="E22" s="37">
        <v>4.7276629999999997</v>
      </c>
    </row>
    <row r="23" spans="1:5" x14ac:dyDescent="0.25">
      <c r="A23">
        <v>1962</v>
      </c>
      <c r="B23" s="36">
        <v>21.788191999999999</v>
      </c>
      <c r="C23" s="10">
        <v>11.219481</v>
      </c>
      <c r="D23" s="10">
        <v>9.7824200000000001</v>
      </c>
      <c r="E23" s="37">
        <v>5.0363860000000003</v>
      </c>
    </row>
    <row r="24" spans="1:5" x14ac:dyDescent="0.25">
      <c r="A24">
        <v>1963</v>
      </c>
      <c r="B24" s="36">
        <v>22.751190000000001</v>
      </c>
      <c r="C24" s="10">
        <v>11.653755</v>
      </c>
      <c r="D24" s="10">
        <v>9.9884789999999999</v>
      </c>
      <c r="E24" s="37">
        <v>5.2506459999999997</v>
      </c>
    </row>
    <row r="25" spans="1:5" x14ac:dyDescent="0.25">
      <c r="A25">
        <v>1964</v>
      </c>
      <c r="B25" s="36">
        <v>24.111353999999999</v>
      </c>
      <c r="C25" s="10">
        <v>11.997007</v>
      </c>
      <c r="D25" s="10">
        <v>10.240574000000001</v>
      </c>
      <c r="E25" s="37">
        <v>5.4659930000000001</v>
      </c>
    </row>
    <row r="26" spans="1:5" x14ac:dyDescent="0.25">
      <c r="A26">
        <v>1965</v>
      </c>
      <c r="B26" s="36">
        <v>25.097614</v>
      </c>
      <c r="C26" s="10">
        <v>12.432456</v>
      </c>
      <c r="D26" s="10">
        <v>10.639386999999999</v>
      </c>
      <c r="E26" s="37">
        <v>5.8454230000000003</v>
      </c>
    </row>
    <row r="27" spans="1:5" x14ac:dyDescent="0.25">
      <c r="A27">
        <v>1966</v>
      </c>
      <c r="B27" s="36">
        <v>26.421623</v>
      </c>
      <c r="C27" s="10">
        <v>13.100235</v>
      </c>
      <c r="D27" s="10">
        <v>11.16863</v>
      </c>
      <c r="E27" s="37">
        <v>6.3240470000000002</v>
      </c>
    </row>
    <row r="28" spans="1:5" x14ac:dyDescent="0.25">
      <c r="A28">
        <v>1967</v>
      </c>
      <c r="B28" s="36">
        <v>26.614298000000002</v>
      </c>
      <c r="C28" s="10">
        <v>13.752076000000001</v>
      </c>
      <c r="D28" s="10">
        <v>11.639275</v>
      </c>
      <c r="E28" s="37">
        <v>6.8992050000000003</v>
      </c>
    </row>
    <row r="29" spans="1:5" x14ac:dyDescent="0.25">
      <c r="A29">
        <v>1968</v>
      </c>
      <c r="B29" s="36">
        <v>27.883171000000001</v>
      </c>
      <c r="C29" s="10">
        <v>14.865774999999999</v>
      </c>
      <c r="D29" s="10">
        <v>12.33629</v>
      </c>
      <c r="E29" s="37">
        <v>7.3290319999999998</v>
      </c>
    </row>
    <row r="30" spans="1:5" x14ac:dyDescent="0.25">
      <c r="A30">
        <v>1969</v>
      </c>
      <c r="B30" s="36">
        <v>29.105399999999999</v>
      </c>
      <c r="C30" s="10">
        <v>15.506506</v>
      </c>
      <c r="D30" s="10">
        <v>13.169155999999999</v>
      </c>
      <c r="E30" s="37">
        <v>7.8332189999999997</v>
      </c>
    </row>
    <row r="31" spans="1:5" x14ac:dyDescent="0.25">
      <c r="A31">
        <v>1970</v>
      </c>
      <c r="B31" s="36">
        <v>29.627901000000001</v>
      </c>
      <c r="C31" s="10">
        <v>16.098248999999999</v>
      </c>
      <c r="D31" s="10">
        <v>13.765758</v>
      </c>
      <c r="E31" s="37">
        <v>8.3462949999999996</v>
      </c>
    </row>
    <row r="32" spans="1:5" x14ac:dyDescent="0.25">
      <c r="A32">
        <v>1971</v>
      </c>
      <c r="B32" s="36">
        <v>29.585943</v>
      </c>
      <c r="C32" s="10">
        <v>16.730053000000002</v>
      </c>
      <c r="D32" s="10">
        <v>14.2462</v>
      </c>
      <c r="E32" s="37">
        <v>8.7209540000000008</v>
      </c>
    </row>
    <row r="33" spans="1:5" x14ac:dyDescent="0.25">
      <c r="A33">
        <v>1972</v>
      </c>
      <c r="B33" s="36">
        <v>30.930188999999999</v>
      </c>
      <c r="C33" s="10">
        <v>17.717290999999999</v>
      </c>
      <c r="D33" s="10">
        <v>14.857044999999999</v>
      </c>
      <c r="E33" s="37">
        <v>9.1834159999999994</v>
      </c>
    </row>
    <row r="34" spans="1:5" x14ac:dyDescent="0.25">
      <c r="A34">
        <v>1973</v>
      </c>
      <c r="B34" s="36">
        <v>32.623268000000003</v>
      </c>
      <c r="C34" s="10">
        <v>18.612780000000001</v>
      </c>
      <c r="D34" s="10">
        <v>14.897351</v>
      </c>
      <c r="E34" s="37">
        <v>9.5429569999999995</v>
      </c>
    </row>
    <row r="35" spans="1:5" x14ac:dyDescent="0.25">
      <c r="A35">
        <v>1974</v>
      </c>
      <c r="B35" s="36">
        <v>31.787186999999999</v>
      </c>
      <c r="C35" s="10">
        <v>18.120418999999998</v>
      </c>
      <c r="D35" s="10">
        <v>14.654336000000001</v>
      </c>
      <c r="E35" s="37">
        <v>9.3933239999999998</v>
      </c>
    </row>
    <row r="36" spans="1:5" x14ac:dyDescent="0.25">
      <c r="A36">
        <v>1975</v>
      </c>
      <c r="B36" s="36">
        <v>29.413018000000001</v>
      </c>
      <c r="C36" s="10">
        <v>18.245003000000001</v>
      </c>
      <c r="D36" s="10">
        <v>14.8134</v>
      </c>
      <c r="E36" s="37">
        <v>9.4924920000000004</v>
      </c>
    </row>
    <row r="37" spans="1:5" x14ac:dyDescent="0.25">
      <c r="A37">
        <v>1976</v>
      </c>
      <c r="B37" s="36">
        <v>31.392821000000001</v>
      </c>
      <c r="C37" s="10">
        <v>19.100798000000001</v>
      </c>
      <c r="D37" s="10">
        <v>15.410259</v>
      </c>
      <c r="E37" s="37">
        <v>10.063333999999999</v>
      </c>
    </row>
    <row r="38" spans="1:5" x14ac:dyDescent="0.25">
      <c r="A38">
        <v>1977</v>
      </c>
      <c r="B38" s="36">
        <v>32.263008999999997</v>
      </c>
      <c r="C38" s="10">
        <v>19.82159</v>
      </c>
      <c r="D38" s="10">
        <v>15.661713000000001</v>
      </c>
      <c r="E38" s="37">
        <v>10.207599</v>
      </c>
    </row>
    <row r="39" spans="1:5" x14ac:dyDescent="0.25">
      <c r="A39">
        <v>1978</v>
      </c>
      <c r="B39" s="36">
        <v>32.687556000000001</v>
      </c>
      <c r="C39" s="10">
        <v>20.617063999999999</v>
      </c>
      <c r="D39" s="10">
        <v>16.132287000000002</v>
      </c>
      <c r="E39" s="37">
        <v>10.51188</v>
      </c>
    </row>
    <row r="40" spans="1:5" x14ac:dyDescent="0.25">
      <c r="A40">
        <v>1979</v>
      </c>
      <c r="B40" s="36">
        <v>33.92474</v>
      </c>
      <c r="C40" s="10">
        <v>20.471532</v>
      </c>
      <c r="D40" s="10">
        <v>15.812723999999999</v>
      </c>
      <c r="E40" s="37">
        <v>10.648023999999999</v>
      </c>
    </row>
    <row r="41" spans="1:5" x14ac:dyDescent="0.25">
      <c r="A41">
        <v>1980</v>
      </c>
      <c r="B41" s="36">
        <v>32.039419000000002</v>
      </c>
      <c r="C41" s="10">
        <v>19.69669</v>
      </c>
      <c r="D41" s="10">
        <v>15.75338</v>
      </c>
      <c r="E41" s="37">
        <v>10.578258</v>
      </c>
    </row>
    <row r="42" spans="1:5" x14ac:dyDescent="0.25">
      <c r="A42">
        <v>1981</v>
      </c>
      <c r="B42" s="36">
        <v>30.711561</v>
      </c>
      <c r="C42" s="10">
        <v>19.514012999999998</v>
      </c>
      <c r="D42" s="10">
        <v>15.261544000000001</v>
      </c>
      <c r="E42" s="37">
        <v>10.615891</v>
      </c>
    </row>
    <row r="43" spans="1:5" x14ac:dyDescent="0.25">
      <c r="A43">
        <v>1982</v>
      </c>
      <c r="B43" s="36">
        <v>27.614494000000001</v>
      </c>
      <c r="C43" s="10">
        <v>19.089227999999999</v>
      </c>
      <c r="D43" s="10">
        <v>15.530937</v>
      </c>
      <c r="E43" s="37">
        <v>10.860336999999999</v>
      </c>
    </row>
    <row r="44" spans="1:5" x14ac:dyDescent="0.25">
      <c r="A44">
        <v>1983</v>
      </c>
      <c r="B44" s="36">
        <v>27.427759000000002</v>
      </c>
      <c r="C44" s="10">
        <v>19.176615000000002</v>
      </c>
      <c r="D44" s="10">
        <v>15.425020999999999</v>
      </c>
      <c r="E44" s="37">
        <v>10.938376</v>
      </c>
    </row>
    <row r="45" spans="1:5" x14ac:dyDescent="0.25">
      <c r="A45">
        <v>1984</v>
      </c>
      <c r="B45" s="36">
        <v>29.569887000000001</v>
      </c>
      <c r="C45" s="10">
        <v>19.655566</v>
      </c>
      <c r="D45" s="10">
        <v>15.959562999999999</v>
      </c>
      <c r="E45" s="37">
        <v>11.44389</v>
      </c>
    </row>
    <row r="46" spans="1:5" x14ac:dyDescent="0.25">
      <c r="A46">
        <v>1985</v>
      </c>
      <c r="B46" s="36">
        <v>28.815809000000002</v>
      </c>
      <c r="C46" s="10">
        <v>20.087913</v>
      </c>
      <c r="D46" s="10">
        <v>16.041333999999999</v>
      </c>
      <c r="E46" s="37">
        <v>11.451231</v>
      </c>
    </row>
    <row r="47" spans="1:5" x14ac:dyDescent="0.25">
      <c r="A47">
        <v>1986</v>
      </c>
      <c r="B47" s="36">
        <v>28.273554000000001</v>
      </c>
      <c r="C47" s="10">
        <v>20.788785000000001</v>
      </c>
      <c r="D47" s="10">
        <v>15.975109</v>
      </c>
      <c r="E47" s="37">
        <v>11.606106</v>
      </c>
    </row>
    <row r="48" spans="1:5" x14ac:dyDescent="0.25">
      <c r="A48">
        <v>1987</v>
      </c>
      <c r="B48" s="36">
        <v>29.378886000000001</v>
      </c>
      <c r="C48" s="10">
        <v>21.468879999999999</v>
      </c>
      <c r="D48" s="10">
        <v>16.263214000000001</v>
      </c>
      <c r="E48" s="37">
        <v>11.946009</v>
      </c>
    </row>
    <row r="49" spans="1:5" x14ac:dyDescent="0.25">
      <c r="A49">
        <v>1988</v>
      </c>
      <c r="B49" s="36">
        <v>30.677381</v>
      </c>
      <c r="C49" s="10">
        <v>22.317722</v>
      </c>
      <c r="D49" s="10">
        <v>17.132612999999999</v>
      </c>
      <c r="E49" s="37">
        <v>12.578091000000001</v>
      </c>
    </row>
    <row r="50" spans="1:5" x14ac:dyDescent="0.25">
      <c r="A50">
        <v>1989</v>
      </c>
      <c r="B50" s="36">
        <v>31.31992</v>
      </c>
      <c r="C50" s="10">
        <v>22.477944999999998</v>
      </c>
      <c r="D50" s="10">
        <v>17.784962</v>
      </c>
      <c r="E50" s="37">
        <v>13.193587000000001</v>
      </c>
    </row>
    <row r="51" spans="1:5" x14ac:dyDescent="0.25">
      <c r="A51">
        <v>1990</v>
      </c>
      <c r="B51" s="36">
        <v>31.809805000000001</v>
      </c>
      <c r="C51" s="10">
        <v>22.419623999999999</v>
      </c>
      <c r="D51" s="10">
        <v>16.944420000000001</v>
      </c>
      <c r="E51" s="37">
        <v>13.319940000000001</v>
      </c>
    </row>
    <row r="52" spans="1:5" x14ac:dyDescent="0.25">
      <c r="A52">
        <v>1991</v>
      </c>
      <c r="B52" s="36">
        <v>31.399339999999999</v>
      </c>
      <c r="C52" s="10">
        <v>22.117986999999999</v>
      </c>
      <c r="D52" s="10">
        <v>17.419326999999999</v>
      </c>
      <c r="E52" s="37">
        <v>13.499968000000001</v>
      </c>
    </row>
    <row r="53" spans="1:5" x14ac:dyDescent="0.25">
      <c r="A53">
        <v>1992</v>
      </c>
      <c r="B53" s="36">
        <v>32.570884</v>
      </c>
      <c r="C53" s="10">
        <v>22.415073</v>
      </c>
      <c r="D53" s="10">
        <v>17.354769999999998</v>
      </c>
      <c r="E53" s="37">
        <v>13.441084</v>
      </c>
    </row>
    <row r="54" spans="1:5" x14ac:dyDescent="0.25">
      <c r="A54">
        <v>1993</v>
      </c>
      <c r="B54" s="36">
        <v>32.627876999999998</v>
      </c>
      <c r="C54" s="10">
        <v>22.711729999999999</v>
      </c>
      <c r="D54" s="10">
        <v>18.216518000000001</v>
      </c>
      <c r="E54" s="37">
        <v>13.819792</v>
      </c>
    </row>
    <row r="55" spans="1:5" x14ac:dyDescent="0.25">
      <c r="A55">
        <v>1994</v>
      </c>
      <c r="B55" s="36">
        <v>33.520313000000002</v>
      </c>
      <c r="C55" s="10">
        <v>23.365133</v>
      </c>
      <c r="D55" s="10">
        <v>18.110261000000001</v>
      </c>
      <c r="E55" s="37">
        <v>14.097332</v>
      </c>
    </row>
    <row r="56" spans="1:5" x14ac:dyDescent="0.25">
      <c r="A56">
        <v>1995</v>
      </c>
      <c r="B56" s="36">
        <v>33.969760000000001</v>
      </c>
      <c r="C56" s="10">
        <v>23.851129</v>
      </c>
      <c r="D56" s="10">
        <v>18.516656000000001</v>
      </c>
      <c r="E56" s="37">
        <v>14.689920000000001</v>
      </c>
    </row>
    <row r="57" spans="1:5" x14ac:dyDescent="0.25">
      <c r="A57">
        <v>1996</v>
      </c>
      <c r="B57" s="36">
        <v>34.903241999999999</v>
      </c>
      <c r="C57" s="10">
        <v>24.439208000000001</v>
      </c>
      <c r="D57" s="10">
        <v>19.501836000000001</v>
      </c>
      <c r="E57" s="37">
        <v>15.171899</v>
      </c>
    </row>
    <row r="58" spans="1:5" x14ac:dyDescent="0.25">
      <c r="A58">
        <v>1997</v>
      </c>
      <c r="B58" s="36">
        <v>35.199392000000003</v>
      </c>
      <c r="C58" s="10">
        <v>24.751338000000001</v>
      </c>
      <c r="D58" s="10">
        <v>18.962254999999999</v>
      </c>
      <c r="E58" s="37">
        <v>15.681208</v>
      </c>
    </row>
    <row r="59" spans="1:5" x14ac:dyDescent="0.25">
      <c r="A59">
        <v>1998</v>
      </c>
      <c r="B59" s="36">
        <v>34.841563999999998</v>
      </c>
      <c r="C59" s="10">
        <v>25.260114000000002</v>
      </c>
      <c r="D59" s="10">
        <v>18.951919</v>
      </c>
      <c r="E59" s="37">
        <v>15.967513</v>
      </c>
    </row>
    <row r="60" spans="1:5" x14ac:dyDescent="0.25">
      <c r="A60">
        <v>1999</v>
      </c>
      <c r="B60" s="36">
        <v>34.762838000000002</v>
      </c>
      <c r="C60" s="10">
        <v>25.949489</v>
      </c>
      <c r="D60" s="10">
        <v>19.553511</v>
      </c>
      <c r="E60" s="37">
        <v>16.376270000000002</v>
      </c>
    </row>
    <row r="61" spans="1:5" x14ac:dyDescent="0.25">
      <c r="A61">
        <v>2000</v>
      </c>
      <c r="B61" s="36">
        <v>34.662497999999999</v>
      </c>
      <c r="C61" s="10">
        <v>26.555329</v>
      </c>
      <c r="D61" s="10">
        <v>20.421040999999999</v>
      </c>
      <c r="E61" s="37">
        <v>17.175373</v>
      </c>
    </row>
    <row r="62" spans="1:5" x14ac:dyDescent="0.25">
      <c r="A62">
        <v>2001</v>
      </c>
      <c r="B62" s="36">
        <v>32.719225999999999</v>
      </c>
      <c r="C62" s="10">
        <v>26.282153000000001</v>
      </c>
      <c r="D62" s="10">
        <v>20.037592</v>
      </c>
      <c r="E62" s="37">
        <v>17.136778</v>
      </c>
    </row>
    <row r="63" spans="1:5" x14ac:dyDescent="0.25">
      <c r="A63">
        <v>2002</v>
      </c>
      <c r="B63" s="36">
        <v>32.661068</v>
      </c>
      <c r="C63" s="10">
        <v>26.845749000000001</v>
      </c>
      <c r="D63" s="10">
        <v>20.785793999999999</v>
      </c>
      <c r="E63" s="37">
        <v>17.345749999999999</v>
      </c>
    </row>
    <row r="64" spans="1:5" x14ac:dyDescent="0.25">
      <c r="A64">
        <v>2003</v>
      </c>
      <c r="B64" s="36">
        <v>32.553077000000002</v>
      </c>
      <c r="C64" s="10">
        <v>26.900175000000001</v>
      </c>
      <c r="D64" s="10">
        <v>21.119319999999998</v>
      </c>
      <c r="E64" s="37">
        <v>17.346104</v>
      </c>
    </row>
    <row r="65" spans="1:5" x14ac:dyDescent="0.25">
      <c r="A65">
        <v>2004</v>
      </c>
      <c r="B65" s="36">
        <v>33.515622</v>
      </c>
      <c r="C65" s="10">
        <v>27.842772</v>
      </c>
      <c r="D65" s="10">
        <v>21.081388</v>
      </c>
      <c r="E65" s="37">
        <v>17.655439000000001</v>
      </c>
    </row>
    <row r="66" spans="1:5" x14ac:dyDescent="0.25">
      <c r="A66">
        <v>2005</v>
      </c>
      <c r="B66" s="36">
        <v>32.441502</v>
      </c>
      <c r="C66" s="10">
        <v>28.280349000000001</v>
      </c>
      <c r="D66" s="10">
        <v>21.612646000000002</v>
      </c>
      <c r="E66" s="37">
        <v>17.853399</v>
      </c>
    </row>
    <row r="67" spans="1:5" x14ac:dyDescent="0.25">
      <c r="A67">
        <v>2006</v>
      </c>
      <c r="B67" s="36">
        <v>32.390756000000003</v>
      </c>
      <c r="C67" s="10">
        <v>28.716650000000001</v>
      </c>
      <c r="D67" s="10">
        <v>20.670321000000001</v>
      </c>
      <c r="E67" s="37">
        <v>17.707148</v>
      </c>
    </row>
    <row r="68" spans="1:5" x14ac:dyDescent="0.25">
      <c r="A68">
        <v>2007</v>
      </c>
      <c r="B68" s="36">
        <v>32.385232999999999</v>
      </c>
      <c r="C68" s="10">
        <v>28.858342</v>
      </c>
      <c r="D68" s="10">
        <v>21.518992000000001</v>
      </c>
      <c r="E68" s="37">
        <v>18.252869</v>
      </c>
    </row>
    <row r="69" spans="1:5" x14ac:dyDescent="0.25">
      <c r="A69">
        <v>2008</v>
      </c>
      <c r="B69" s="36">
        <v>31.334244000000002</v>
      </c>
      <c r="C69" s="10">
        <v>27.486253000000001</v>
      </c>
      <c r="D69" s="10">
        <v>21.667627</v>
      </c>
      <c r="E69" s="37">
        <v>18.402097000000001</v>
      </c>
    </row>
    <row r="70" spans="1:5" x14ac:dyDescent="0.25">
      <c r="A70">
        <v>2009</v>
      </c>
      <c r="B70" s="36">
        <v>28.465903999999998</v>
      </c>
      <c r="C70" s="10">
        <v>26.687066000000002</v>
      </c>
      <c r="D70" s="10">
        <v>21.077368</v>
      </c>
      <c r="E70" s="37">
        <v>17.887253999999999</v>
      </c>
    </row>
    <row r="71" spans="1:5" x14ac:dyDescent="0.25">
      <c r="A71">
        <v>2010</v>
      </c>
      <c r="B71" s="36">
        <v>30.647151999999998</v>
      </c>
      <c r="C71" s="10">
        <v>27.072666999999999</v>
      </c>
      <c r="D71" s="10">
        <v>21.794630999999999</v>
      </c>
      <c r="E71" s="37">
        <v>18.058320999999999</v>
      </c>
    </row>
    <row r="72" spans="1:5" x14ac:dyDescent="0.25">
      <c r="A72">
        <v>2011</v>
      </c>
      <c r="B72" s="36">
        <v>30.960875000000001</v>
      </c>
      <c r="C72" s="10">
        <v>26.726611999999999</v>
      </c>
      <c r="D72" s="10">
        <v>21.301793</v>
      </c>
      <c r="E72" s="37">
        <v>17.978852</v>
      </c>
    </row>
    <row r="73" spans="1:5" x14ac:dyDescent="0.25">
      <c r="A73">
        <v>2012</v>
      </c>
      <c r="B73" s="36">
        <v>31.022067</v>
      </c>
      <c r="C73" s="10">
        <v>26.231368</v>
      </c>
      <c r="D73" s="10">
        <v>19.85737</v>
      </c>
      <c r="E73" s="37">
        <v>17.421647</v>
      </c>
    </row>
    <row r="74" spans="1:5" x14ac:dyDescent="0.25">
      <c r="A74">
        <v>2013</v>
      </c>
      <c r="B74" s="36">
        <v>31.577983</v>
      </c>
      <c r="C74" s="10">
        <v>26.762848999999999</v>
      </c>
      <c r="D74" s="10">
        <v>21.068232999999999</v>
      </c>
      <c r="E74" s="37">
        <v>17.932331000000001</v>
      </c>
    </row>
    <row r="75" spans="1:5" x14ac:dyDescent="0.25">
      <c r="A75">
        <v>2014</v>
      </c>
      <c r="B75" s="36">
        <v>31.794847000000001</v>
      </c>
      <c r="C75" s="10">
        <v>27.009716000000001</v>
      </c>
      <c r="D75" s="10">
        <v>21.424849999999999</v>
      </c>
      <c r="E75" s="37">
        <v>18.255306000000001</v>
      </c>
    </row>
    <row r="76" spans="1:5" x14ac:dyDescent="0.25">
      <c r="A76">
        <v>2015</v>
      </c>
      <c r="B76" s="36">
        <v>31.469835</v>
      </c>
      <c r="C76" s="10">
        <v>27.390557999999999</v>
      </c>
      <c r="D76" s="10">
        <v>20.515070999999999</v>
      </c>
      <c r="E76" s="37">
        <v>18.149121000000001</v>
      </c>
    </row>
    <row r="77" spans="1:5" x14ac:dyDescent="0.25">
      <c r="A77">
        <v>2016</v>
      </c>
      <c r="B77" s="36">
        <v>31.448561000000002</v>
      </c>
      <c r="C77" s="10">
        <v>28.019513</v>
      </c>
      <c r="D77" s="10">
        <v>20.058551000000001</v>
      </c>
      <c r="E77" s="37">
        <v>18.003677</v>
      </c>
    </row>
    <row r="78" spans="1:5" x14ac:dyDescent="0.25">
      <c r="A78">
        <v>2017</v>
      </c>
      <c r="B78" s="36">
        <v>31.479949000000001</v>
      </c>
      <c r="C78" s="10">
        <v>28.210481000000001</v>
      </c>
      <c r="D78" s="10">
        <v>19.957740999999999</v>
      </c>
      <c r="E78" s="37">
        <v>18.031732999999999</v>
      </c>
    </row>
    <row r="79" spans="1:5" ht="15.75" thickBot="1" x14ac:dyDescent="0.3">
      <c r="A79">
        <v>2018</v>
      </c>
      <c r="B79" s="38">
        <v>32.605851999999999</v>
      </c>
      <c r="C79" s="49">
        <v>28.394175000000001</v>
      </c>
      <c r="D79" s="49">
        <v>21.639999</v>
      </c>
      <c r="E79" s="39">
        <v>18.609307000000001</v>
      </c>
    </row>
  </sheetData>
  <hyperlinks>
    <hyperlink ref="B2" r:id="rId1" xr:uid="{996BF4BC-DDB7-49DF-84FA-8C5B9B849F2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243A0-5FB6-41AF-A817-9761FA71D0E7}">
  <dimension ref="A1:AY320"/>
  <sheetViews>
    <sheetView zoomScaleNormal="100" workbookViewId="0">
      <selection activeCell="C2" sqref="C2"/>
    </sheetView>
  </sheetViews>
  <sheetFormatPr defaultRowHeight="15" x14ac:dyDescent="0.25"/>
  <cols>
    <col min="1" max="1" width="13.42578125" customWidth="1"/>
    <col min="2" max="3" width="54.7109375" customWidth="1"/>
    <col min="4" max="4" width="20.7109375" customWidth="1"/>
    <col min="5" max="43" width="14.28515625" bestFit="1" customWidth="1"/>
    <col min="44" max="44" width="14.28515625" customWidth="1"/>
    <col min="45" max="51" width="14.28515625" bestFit="1" customWidth="1"/>
  </cols>
  <sheetData>
    <row r="1" spans="1:51" x14ac:dyDescent="0.25">
      <c r="A1" s="72" t="s">
        <v>133</v>
      </c>
      <c r="B1" t="s">
        <v>136</v>
      </c>
      <c r="C1" t="s">
        <v>137</v>
      </c>
    </row>
    <row r="2" spans="1:51" x14ac:dyDescent="0.25">
      <c r="A2" s="72" t="s">
        <v>134</v>
      </c>
      <c r="B2" s="75" t="s">
        <v>135</v>
      </c>
      <c r="C2" s="76" t="s">
        <v>139</v>
      </c>
    </row>
    <row r="3" spans="1:51" x14ac:dyDescent="0.25">
      <c r="A3" s="72" t="s">
        <v>126</v>
      </c>
      <c r="B3" t="s">
        <v>138</v>
      </c>
      <c r="C3" t="s">
        <v>140</v>
      </c>
    </row>
    <row r="4" spans="1:51" x14ac:dyDescent="0.25">
      <c r="A4" s="43"/>
    </row>
    <row r="5" spans="1:51" s="74" customFormat="1" x14ac:dyDescent="0.25">
      <c r="A5" s="73" t="s">
        <v>128</v>
      </c>
    </row>
    <row r="6" spans="1:51" s="66" customFormat="1" x14ac:dyDescent="0.25">
      <c r="A6" s="66" t="s">
        <v>93</v>
      </c>
      <c r="B6" s="66" t="s">
        <v>94</v>
      </c>
      <c r="C6" s="66" t="s">
        <v>95</v>
      </c>
      <c r="D6" s="66">
        <v>1970</v>
      </c>
      <c r="E6" s="66">
        <v>1971</v>
      </c>
      <c r="F6" s="66">
        <v>1972</v>
      </c>
      <c r="G6" s="66">
        <v>1973</v>
      </c>
      <c r="H6" s="66">
        <v>1974</v>
      </c>
      <c r="I6" s="66">
        <v>1975</v>
      </c>
      <c r="J6" s="66">
        <v>1976</v>
      </c>
      <c r="K6" s="66">
        <v>1977</v>
      </c>
      <c r="L6" s="66">
        <v>1978</v>
      </c>
      <c r="M6" s="66">
        <v>1979</v>
      </c>
      <c r="N6" s="66">
        <v>1980</v>
      </c>
      <c r="O6" s="66">
        <v>1981</v>
      </c>
      <c r="P6" s="66">
        <v>1982</v>
      </c>
      <c r="Q6" s="66">
        <v>1983</v>
      </c>
      <c r="R6" s="66">
        <v>1984</v>
      </c>
      <c r="S6" s="66">
        <v>1985</v>
      </c>
      <c r="T6" s="66">
        <v>1986</v>
      </c>
      <c r="U6" s="66">
        <v>1987</v>
      </c>
      <c r="V6" s="66">
        <v>1988</v>
      </c>
      <c r="W6" s="66">
        <v>1989</v>
      </c>
      <c r="X6" s="66">
        <v>1990</v>
      </c>
      <c r="Y6" s="66">
        <v>1991</v>
      </c>
      <c r="Z6" s="66">
        <v>1992</v>
      </c>
      <c r="AA6" s="66">
        <v>1993</v>
      </c>
      <c r="AB6" s="66">
        <v>1994</v>
      </c>
      <c r="AC6" s="66">
        <v>1995</v>
      </c>
      <c r="AD6" s="66">
        <v>1996</v>
      </c>
      <c r="AE6" s="66">
        <v>1997</v>
      </c>
      <c r="AF6" s="66">
        <v>1998</v>
      </c>
      <c r="AG6" s="66">
        <v>1999</v>
      </c>
      <c r="AH6" s="66">
        <v>2000</v>
      </c>
      <c r="AI6" s="66">
        <v>2001</v>
      </c>
      <c r="AJ6" s="66">
        <v>2002</v>
      </c>
      <c r="AK6" s="66">
        <v>2003</v>
      </c>
      <c r="AL6" s="66">
        <v>2004</v>
      </c>
      <c r="AM6" s="66">
        <v>2005</v>
      </c>
      <c r="AN6" s="66">
        <v>2006</v>
      </c>
      <c r="AO6" s="66">
        <v>2007</v>
      </c>
      <c r="AP6" s="66">
        <v>2008</v>
      </c>
      <c r="AQ6" s="66">
        <v>2009</v>
      </c>
      <c r="AR6" s="66">
        <v>2010</v>
      </c>
      <c r="AS6" s="66">
        <v>2011</v>
      </c>
      <c r="AT6" s="66">
        <v>2012</v>
      </c>
      <c r="AU6" s="66">
        <v>2013</v>
      </c>
      <c r="AV6" s="66">
        <v>2014</v>
      </c>
      <c r="AW6" s="66">
        <v>2015</v>
      </c>
      <c r="AX6" s="66">
        <v>2016</v>
      </c>
      <c r="AY6" s="66">
        <v>2017</v>
      </c>
    </row>
    <row r="7" spans="1:51" x14ac:dyDescent="0.25">
      <c r="B7" t="s">
        <v>96</v>
      </c>
      <c r="D7" s="67">
        <v>21.677250000000001</v>
      </c>
      <c r="E7" s="67">
        <v>22.774750000000001</v>
      </c>
      <c r="F7" s="67">
        <v>23.756499999999999</v>
      </c>
      <c r="G7" s="67">
        <v>25.060500000000001</v>
      </c>
      <c r="H7" s="67">
        <v>27.322500000000002</v>
      </c>
      <c r="I7" s="67">
        <v>29.840499999999999</v>
      </c>
      <c r="J7" s="67">
        <v>31.487749999999998</v>
      </c>
      <c r="K7" s="67">
        <v>33.44</v>
      </c>
      <c r="L7" s="67">
        <v>35.784500000000001</v>
      </c>
      <c r="M7" s="67">
        <v>38.766500000000001</v>
      </c>
      <c r="N7" s="67">
        <v>42.274000000000001</v>
      </c>
      <c r="O7" s="67">
        <v>46.27375</v>
      </c>
      <c r="P7" s="67">
        <v>49.131749999999997</v>
      </c>
      <c r="Q7" s="67">
        <v>51.044750000000001</v>
      </c>
      <c r="R7" s="67">
        <v>52.891750000000002</v>
      </c>
      <c r="S7" s="67">
        <v>54.566499999999998</v>
      </c>
      <c r="T7" s="67">
        <v>55.667999999999999</v>
      </c>
      <c r="U7" s="67">
        <v>57.04025</v>
      </c>
      <c r="V7" s="67">
        <v>59.051000000000002</v>
      </c>
      <c r="W7" s="67">
        <v>61.37</v>
      </c>
      <c r="X7" s="67">
        <v>63.672249999999998</v>
      </c>
      <c r="Y7" s="67">
        <v>65.821749999999994</v>
      </c>
      <c r="Z7" s="67">
        <v>67.319749999999999</v>
      </c>
      <c r="AA7" s="67">
        <v>68.916250000000005</v>
      </c>
      <c r="AB7" s="67">
        <v>70.387</v>
      </c>
      <c r="AC7" s="67">
        <v>71.864500000000007</v>
      </c>
      <c r="AD7" s="67">
        <v>73.179249999999996</v>
      </c>
      <c r="AE7" s="67">
        <v>74.441749999999999</v>
      </c>
      <c r="AF7" s="67">
        <v>75.279250000000005</v>
      </c>
      <c r="AG7" s="67">
        <v>76.365499999999997</v>
      </c>
      <c r="AH7" s="67">
        <v>78.073250000000002</v>
      </c>
      <c r="AI7" s="67">
        <v>79.789749999999998</v>
      </c>
      <c r="AJ7" s="67">
        <v>81.0505</v>
      </c>
      <c r="AK7" s="67">
        <v>82.551000000000002</v>
      </c>
      <c r="AL7" s="67">
        <v>84.772999999999996</v>
      </c>
      <c r="AM7" s="67">
        <v>87.414749999999998</v>
      </c>
      <c r="AN7" s="67">
        <v>90.063749999999999</v>
      </c>
      <c r="AO7" s="67">
        <v>92.482500000000002</v>
      </c>
      <c r="AP7" s="67">
        <v>94.288749999999993</v>
      </c>
      <c r="AQ7" s="67">
        <v>95.002750000000006</v>
      </c>
      <c r="AR7" s="67">
        <v>96.106750000000005</v>
      </c>
      <c r="AS7" s="67">
        <v>98.115250000000003</v>
      </c>
      <c r="AT7" s="67">
        <v>99.998750000000001</v>
      </c>
      <c r="AU7" s="67">
        <v>101.75125</v>
      </c>
      <c r="AV7" s="67">
        <v>103.63225</v>
      </c>
      <c r="AW7" s="67">
        <v>104.71550000000001</v>
      </c>
      <c r="AX7" s="67">
        <v>105.798</v>
      </c>
      <c r="AY7" s="67">
        <v>107.78874999999999</v>
      </c>
    </row>
    <row r="8" spans="1:51" x14ac:dyDescent="0.25">
      <c r="A8" t="s">
        <v>99</v>
      </c>
      <c r="B8" t="s">
        <v>116</v>
      </c>
      <c r="C8" t="s">
        <v>97</v>
      </c>
      <c r="D8" s="67">
        <v>5040889</v>
      </c>
      <c r="E8" s="67">
        <v>4303953</v>
      </c>
      <c r="F8" s="67">
        <v>4267007</v>
      </c>
      <c r="G8" s="67">
        <v>4300200</v>
      </c>
      <c r="H8" s="67">
        <v>4112302</v>
      </c>
      <c r="I8" s="67">
        <v>3866334</v>
      </c>
      <c r="J8" s="67">
        <v>3845230</v>
      </c>
      <c r="K8" s="67">
        <v>3648362</v>
      </c>
      <c r="L8" s="67">
        <v>3516242</v>
      </c>
      <c r="M8" s="67">
        <v>3771397</v>
      </c>
      <c r="N8" s="67">
        <v>3303056</v>
      </c>
      <c r="O8" s="67">
        <v>3314852</v>
      </c>
      <c r="P8" s="67">
        <v>2731296</v>
      </c>
      <c r="Q8" s="67">
        <v>2682078</v>
      </c>
      <c r="R8" s="67">
        <v>3051952</v>
      </c>
      <c r="S8" s="67">
        <v>2953639</v>
      </c>
      <c r="T8" s="67">
        <v>2822448</v>
      </c>
      <c r="U8" s="67">
        <v>2835047</v>
      </c>
      <c r="V8" s="67">
        <v>2999509</v>
      </c>
      <c r="W8" s="67">
        <v>2919887</v>
      </c>
      <c r="X8" s="67">
        <v>2908687</v>
      </c>
      <c r="Y8" s="67">
        <v>2741205</v>
      </c>
      <c r="Z8" s="67">
        <v>2654180</v>
      </c>
      <c r="AA8" s="67">
        <v>2641704</v>
      </c>
      <c r="AB8" s="67">
        <v>2644480</v>
      </c>
      <c r="AC8" s="67">
        <v>2633778</v>
      </c>
      <c r="AD8" s="67">
        <v>2574580</v>
      </c>
      <c r="AE8" s="67">
        <v>2540739</v>
      </c>
      <c r="AF8" s="67">
        <v>2367516</v>
      </c>
      <c r="AG8" s="67">
        <v>2303040</v>
      </c>
      <c r="AH8" s="67">
        <v>2355741</v>
      </c>
      <c r="AI8" s="67">
        <v>2292780</v>
      </c>
      <c r="AJ8" s="67">
        <v>2119908</v>
      </c>
      <c r="AK8" s="67">
        <v>2139297</v>
      </c>
      <c r="AL8" s="67">
        <v>2160590</v>
      </c>
      <c r="AM8" s="67">
        <v>2058023</v>
      </c>
      <c r="AN8" s="67">
        <v>1984225</v>
      </c>
      <c r="AO8" s="67">
        <v>1942665</v>
      </c>
      <c r="AP8" s="67">
        <v>1872217</v>
      </c>
      <c r="AQ8" s="67">
        <v>1467575</v>
      </c>
      <c r="AR8" s="67">
        <v>1695016</v>
      </c>
      <c r="AS8" s="67">
        <v>1628442</v>
      </c>
      <c r="AT8" s="67">
        <v>1559666</v>
      </c>
      <c r="AU8" s="67">
        <v>1588340</v>
      </c>
      <c r="AV8" s="67">
        <v>1569345</v>
      </c>
      <c r="AW8" s="67">
        <v>1410749</v>
      </c>
      <c r="AX8" s="67">
        <v>1230490</v>
      </c>
      <c r="AY8" s="67">
        <v>1217412</v>
      </c>
    </row>
    <row r="9" spans="1:51" ht="15.75" thickBot="1" x14ac:dyDescent="0.3">
      <c r="A9" t="s">
        <v>100</v>
      </c>
      <c r="B9" t="s">
        <v>117</v>
      </c>
      <c r="C9" t="s">
        <v>141</v>
      </c>
      <c r="D9" s="67">
        <v>0.48</v>
      </c>
      <c r="E9" s="67">
        <v>0.53</v>
      </c>
      <c r="F9" s="67">
        <v>0.56999999999999995</v>
      </c>
      <c r="G9" s="67">
        <v>0.63</v>
      </c>
      <c r="H9" s="67">
        <v>1.23</v>
      </c>
      <c r="I9" s="67">
        <v>1.51</v>
      </c>
      <c r="J9" s="67">
        <v>1.5</v>
      </c>
      <c r="K9" s="67">
        <v>1.56</v>
      </c>
      <c r="L9" s="67">
        <v>1.73</v>
      </c>
      <c r="M9" s="67">
        <v>1.74</v>
      </c>
      <c r="N9" s="67">
        <v>1.87</v>
      </c>
      <c r="O9" s="67">
        <v>2.0699999999999998</v>
      </c>
      <c r="P9" s="67">
        <v>2.1</v>
      </c>
      <c r="Q9" s="67">
        <v>1.91</v>
      </c>
      <c r="R9" s="67">
        <v>1.9</v>
      </c>
      <c r="S9" s="67">
        <v>1.84</v>
      </c>
      <c r="T9" s="67">
        <v>1.74</v>
      </c>
      <c r="U9" s="67">
        <v>1.61</v>
      </c>
      <c r="V9" s="67">
        <v>1.63</v>
      </c>
      <c r="W9" s="67">
        <v>1.62</v>
      </c>
      <c r="X9" s="67">
        <v>1.63</v>
      </c>
      <c r="Y9" s="67">
        <v>1.64</v>
      </c>
      <c r="Z9" s="67">
        <v>1.63</v>
      </c>
      <c r="AA9" s="67">
        <v>1.59</v>
      </c>
      <c r="AB9" s="67">
        <v>1.58</v>
      </c>
      <c r="AC9" s="67">
        <v>1.58</v>
      </c>
      <c r="AD9" s="67">
        <v>1.57</v>
      </c>
      <c r="AE9" s="67">
        <v>1.58</v>
      </c>
      <c r="AF9" s="67">
        <v>1.54</v>
      </c>
      <c r="AG9" s="67">
        <v>1.53</v>
      </c>
      <c r="AH9" s="67">
        <v>1.5</v>
      </c>
      <c r="AI9" s="67">
        <v>1.59</v>
      </c>
      <c r="AJ9" s="67">
        <v>1.69</v>
      </c>
      <c r="AK9" s="67">
        <v>1.67</v>
      </c>
      <c r="AL9" s="67">
        <v>1.92</v>
      </c>
      <c r="AM9" s="67">
        <v>2.46</v>
      </c>
      <c r="AN9" s="67">
        <v>2.71</v>
      </c>
      <c r="AO9" s="67">
        <v>2.81</v>
      </c>
      <c r="AP9" s="67">
        <v>3.39</v>
      </c>
      <c r="AQ9" s="67">
        <v>3.71</v>
      </c>
      <c r="AR9" s="67">
        <v>3.92</v>
      </c>
      <c r="AS9" s="67">
        <v>4.53</v>
      </c>
      <c r="AT9" s="67">
        <v>4.59</v>
      </c>
      <c r="AU9" s="67">
        <v>4.0999999999999996</v>
      </c>
      <c r="AV9" s="67">
        <v>3.75</v>
      </c>
      <c r="AW9" s="67">
        <v>3.54</v>
      </c>
      <c r="AX9" s="67">
        <v>3.18</v>
      </c>
      <c r="AY9" s="67">
        <v>3.4</v>
      </c>
    </row>
    <row r="10" spans="1:51" ht="15.75" thickBot="1" x14ac:dyDescent="0.3">
      <c r="B10" t="s">
        <v>101</v>
      </c>
      <c r="C10" t="s">
        <v>98</v>
      </c>
      <c r="D10" s="77">
        <f>D9*$AY$7/D$7</f>
        <v>2.3867695394941699</v>
      </c>
      <c r="E10" s="77">
        <f t="shared" ref="E10:AY10" si="0">E9*$AY$7/E$7</f>
        <v>2.5083936157367259</v>
      </c>
      <c r="F10" s="77">
        <f t="shared" si="0"/>
        <v>2.5862221918211854</v>
      </c>
      <c r="G10" s="77">
        <f t="shared" si="0"/>
        <v>2.7097189800682342</v>
      </c>
      <c r="H10" s="77">
        <f t="shared" si="0"/>
        <v>4.8524169640406258</v>
      </c>
      <c r="I10" s="77">
        <f t="shared" si="0"/>
        <v>5.4543661299240966</v>
      </c>
      <c r="J10" s="77">
        <f t="shared" si="0"/>
        <v>5.1347944835690074</v>
      </c>
      <c r="K10" s="77">
        <f t="shared" si="0"/>
        <v>5.0284225478468905</v>
      </c>
      <c r="L10" s="77">
        <f t="shared" si="0"/>
        <v>5.2110421411504975</v>
      </c>
      <c r="M10" s="77">
        <f t="shared" si="0"/>
        <v>4.8380025279558376</v>
      </c>
      <c r="N10" s="77">
        <f t="shared" si="0"/>
        <v>4.7680598594881012</v>
      </c>
      <c r="O10" s="77">
        <f t="shared" si="0"/>
        <v>4.8217988060185304</v>
      </c>
      <c r="P10" s="77">
        <f t="shared" si="0"/>
        <v>4.6071303179715768</v>
      </c>
      <c r="Q10" s="77">
        <f t="shared" si="0"/>
        <v>4.0332553788587466</v>
      </c>
      <c r="R10" s="77">
        <f t="shared" si="0"/>
        <v>3.8720334456696928</v>
      </c>
      <c r="S10" s="77">
        <f t="shared" si="0"/>
        <v>3.6346714559299205</v>
      </c>
      <c r="T10" s="77">
        <f t="shared" si="0"/>
        <v>3.3691245419271394</v>
      </c>
      <c r="U10" s="77">
        <f t="shared" si="0"/>
        <v>3.0424110606107089</v>
      </c>
      <c r="V10" s="77">
        <f t="shared" si="0"/>
        <v>2.9753206973632955</v>
      </c>
      <c r="W10" s="77">
        <f t="shared" si="0"/>
        <v>2.8453279289555158</v>
      </c>
      <c r="X10" s="77">
        <f t="shared" si="0"/>
        <v>2.7593757484618493</v>
      </c>
      <c r="Y10" s="77">
        <f t="shared" si="0"/>
        <v>2.6856403848272037</v>
      </c>
      <c r="Z10" s="77">
        <f t="shared" si="0"/>
        <v>2.609868017929359</v>
      </c>
      <c r="AA10" s="77">
        <f t="shared" si="0"/>
        <v>2.4868461719841108</v>
      </c>
      <c r="AB10" s="77">
        <f t="shared" si="0"/>
        <v>2.419569309673661</v>
      </c>
      <c r="AC10" s="77">
        <f t="shared" si="0"/>
        <v>2.3698241134357017</v>
      </c>
      <c r="AD10" s="77">
        <f t="shared" si="0"/>
        <v>2.3125180635221052</v>
      </c>
      <c r="AE10" s="77">
        <f t="shared" si="0"/>
        <v>2.2877783636198772</v>
      </c>
      <c r="AF10" s="77">
        <f t="shared" si="0"/>
        <v>2.2050521890162296</v>
      </c>
      <c r="AG10" s="77">
        <f t="shared" si="0"/>
        <v>2.1595718943763873</v>
      </c>
      <c r="AH10" s="77">
        <f t="shared" si="0"/>
        <v>2.0709157746091007</v>
      </c>
      <c r="AI10" s="77">
        <f t="shared" si="0"/>
        <v>2.1479464780877242</v>
      </c>
      <c r="AJ10" s="77">
        <f t="shared" si="0"/>
        <v>2.2475245371712695</v>
      </c>
      <c r="AK10" s="77">
        <f t="shared" si="0"/>
        <v>2.1805576249833432</v>
      </c>
      <c r="AL10" s="77">
        <f t="shared" si="0"/>
        <v>2.4412772934778761</v>
      </c>
      <c r="AM10" s="77">
        <f t="shared" si="0"/>
        <v>3.0333590726965416</v>
      </c>
      <c r="AN10" s="77">
        <f t="shared" si="0"/>
        <v>3.243341660768067</v>
      </c>
      <c r="AO10" s="77">
        <f t="shared" si="0"/>
        <v>3.2750670397102155</v>
      </c>
      <c r="AP10" s="77">
        <f t="shared" si="0"/>
        <v>3.8753707361694798</v>
      </c>
      <c r="AQ10" s="77">
        <f t="shared" si="0"/>
        <v>4.2093124935857116</v>
      </c>
      <c r="AR10" s="77">
        <f t="shared" si="0"/>
        <v>4.3964851584305986</v>
      </c>
      <c r="AS10" s="77">
        <f t="shared" si="0"/>
        <v>4.9766273591516095</v>
      </c>
      <c r="AT10" s="77">
        <f t="shared" si="0"/>
        <v>4.9475654695683691</v>
      </c>
      <c r="AU10" s="77">
        <f t="shared" si="0"/>
        <v>4.3432771096178175</v>
      </c>
      <c r="AV10" s="77">
        <f t="shared" si="0"/>
        <v>3.9004056411011052</v>
      </c>
      <c r="AW10" s="77">
        <f t="shared" si="0"/>
        <v>3.6438939316529066</v>
      </c>
      <c r="AX10" s="77">
        <f t="shared" si="0"/>
        <v>3.23983652810072</v>
      </c>
      <c r="AY10" s="77">
        <f t="shared" si="0"/>
        <v>3.4</v>
      </c>
    </row>
    <row r="11" spans="1:51" x14ac:dyDescent="0.25">
      <c r="A11" t="s">
        <v>102</v>
      </c>
      <c r="B11" t="s">
        <v>118</v>
      </c>
      <c r="C11" t="s">
        <v>97</v>
      </c>
      <c r="D11" s="67">
        <v>4750527</v>
      </c>
      <c r="E11" s="67">
        <v>5014071</v>
      </c>
      <c r="F11" s="67">
        <v>5442688</v>
      </c>
      <c r="G11" s="67">
        <v>5844445</v>
      </c>
      <c r="H11" s="67">
        <v>5820612</v>
      </c>
      <c r="I11" s="67">
        <v>5961073</v>
      </c>
      <c r="J11" s="67">
        <v>6330100</v>
      </c>
      <c r="K11" s="67">
        <v>6647808</v>
      </c>
      <c r="L11" s="67">
        <v>6885149</v>
      </c>
      <c r="M11" s="67">
        <v>7066590</v>
      </c>
      <c r="N11" s="67">
        <v>7146253</v>
      </c>
      <c r="O11" s="67">
        <v>7325911</v>
      </c>
      <c r="P11" s="67">
        <v>7118934</v>
      </c>
      <c r="Q11" s="67">
        <v>7339057</v>
      </c>
      <c r="R11" s="67">
        <v>7799137</v>
      </c>
      <c r="S11" s="67">
        <v>7929399</v>
      </c>
      <c r="T11" s="67">
        <v>8082185</v>
      </c>
      <c r="U11" s="67">
        <v>8384213</v>
      </c>
      <c r="V11" s="67">
        <v>8796349</v>
      </c>
      <c r="W11" s="67">
        <v>9030913</v>
      </c>
      <c r="X11" s="67">
        <v>9255237</v>
      </c>
      <c r="Y11" s="67">
        <v>9423954</v>
      </c>
      <c r="Z11" s="67">
        <v>9428603</v>
      </c>
      <c r="AA11" s="67">
        <v>9763310</v>
      </c>
      <c r="AB11" s="67">
        <v>10012728</v>
      </c>
      <c r="AC11" s="67">
        <v>10281334</v>
      </c>
      <c r="AD11" s="67">
        <v>10581045</v>
      </c>
      <c r="AE11" s="67">
        <v>10732823</v>
      </c>
      <c r="AF11" s="67">
        <v>11137555</v>
      </c>
      <c r="AG11" s="67">
        <v>11300841</v>
      </c>
      <c r="AH11" s="67">
        <v>11673865</v>
      </c>
      <c r="AI11" s="67">
        <v>11581891</v>
      </c>
      <c r="AJ11" s="67">
        <v>11824170</v>
      </c>
      <c r="AK11" s="67">
        <v>11920869</v>
      </c>
      <c r="AL11" s="67">
        <v>12104000</v>
      </c>
      <c r="AM11" s="67">
        <v>12491225</v>
      </c>
      <c r="AN11" s="67">
        <v>12521763</v>
      </c>
      <c r="AO11" s="67">
        <v>12844681</v>
      </c>
      <c r="AP11" s="67">
        <v>12740287</v>
      </c>
      <c r="AQ11" s="67">
        <v>12272265</v>
      </c>
      <c r="AR11" s="67">
        <v>12811519</v>
      </c>
      <c r="AS11" s="67">
        <v>12794475</v>
      </c>
      <c r="AT11" s="67">
        <v>12606145</v>
      </c>
      <c r="AU11" s="67">
        <v>12709249</v>
      </c>
      <c r="AV11" s="67">
        <v>12845157</v>
      </c>
      <c r="AW11" s="67">
        <v>12825682</v>
      </c>
      <c r="AX11" s="67">
        <v>12837519</v>
      </c>
      <c r="AY11" s="67">
        <v>12704091</v>
      </c>
    </row>
    <row r="12" spans="1:51" ht="15.75" thickBot="1" x14ac:dyDescent="0.3">
      <c r="A12" t="s">
        <v>104</v>
      </c>
      <c r="B12" t="s">
        <v>119</v>
      </c>
      <c r="C12" t="s">
        <v>141</v>
      </c>
      <c r="D12" s="67">
        <v>4.9800000000000004</v>
      </c>
      <c r="E12" s="67">
        <v>5.3</v>
      </c>
      <c r="F12" s="67">
        <v>5.54</v>
      </c>
      <c r="G12" s="67">
        <v>5.86</v>
      </c>
      <c r="H12" s="67">
        <v>7.42</v>
      </c>
      <c r="I12" s="67">
        <v>8.61</v>
      </c>
      <c r="J12" s="67">
        <v>9.1300000000000008</v>
      </c>
      <c r="K12" s="67">
        <v>10.11</v>
      </c>
      <c r="L12" s="67">
        <v>10.92</v>
      </c>
      <c r="M12" s="67">
        <v>11.78</v>
      </c>
      <c r="N12" s="67">
        <v>13.95</v>
      </c>
      <c r="O12" s="67">
        <v>16.14</v>
      </c>
      <c r="P12" s="67">
        <v>18.16</v>
      </c>
      <c r="Q12" s="67">
        <v>18.62</v>
      </c>
      <c r="R12" s="67">
        <v>18.5</v>
      </c>
      <c r="S12" s="67">
        <v>19.05</v>
      </c>
      <c r="T12" s="67">
        <v>19.05</v>
      </c>
      <c r="U12" s="67">
        <v>18.739999999999998</v>
      </c>
      <c r="V12" s="67">
        <v>18.68</v>
      </c>
      <c r="W12" s="67">
        <v>18.98</v>
      </c>
      <c r="X12" s="67">
        <v>19.32</v>
      </c>
      <c r="Y12" s="67">
        <v>19.84</v>
      </c>
      <c r="Z12" s="67">
        <v>20.059999999999999</v>
      </c>
      <c r="AA12" s="67">
        <v>20.38</v>
      </c>
      <c r="AB12" s="67">
        <v>20.329999999999998</v>
      </c>
      <c r="AC12" s="67">
        <v>20.29</v>
      </c>
      <c r="AD12" s="67">
        <v>20.16</v>
      </c>
      <c r="AE12" s="67">
        <v>20.13</v>
      </c>
      <c r="AF12" s="67">
        <v>19.8</v>
      </c>
      <c r="AG12" s="67">
        <v>19.52</v>
      </c>
      <c r="AH12" s="67">
        <v>20.03</v>
      </c>
      <c r="AI12" s="67">
        <v>21.41</v>
      </c>
      <c r="AJ12" s="67">
        <v>21.15</v>
      </c>
      <c r="AK12" s="67">
        <v>21.85</v>
      </c>
      <c r="AL12" s="67">
        <v>22.38</v>
      </c>
      <c r="AM12" s="67">
        <v>23.92</v>
      </c>
      <c r="AN12" s="67">
        <v>26.15</v>
      </c>
      <c r="AO12" s="67">
        <v>26.84</v>
      </c>
      <c r="AP12" s="67">
        <v>28.62</v>
      </c>
      <c r="AQ12" s="67">
        <v>28.9</v>
      </c>
      <c r="AR12" s="67">
        <v>28.92</v>
      </c>
      <c r="AS12" s="67">
        <v>29.12</v>
      </c>
      <c r="AT12" s="67">
        <v>28.98</v>
      </c>
      <c r="AU12" s="67">
        <v>29.64</v>
      </c>
      <c r="AV12" s="67">
        <v>30.74</v>
      </c>
      <c r="AW12" s="67">
        <v>30.66</v>
      </c>
      <c r="AX12" s="67">
        <v>30.26</v>
      </c>
      <c r="AY12" s="67">
        <v>30.88</v>
      </c>
    </row>
    <row r="13" spans="1:51" ht="15.75" thickBot="1" x14ac:dyDescent="0.3">
      <c r="B13" t="s">
        <v>105</v>
      </c>
      <c r="C13" t="s">
        <v>103</v>
      </c>
      <c r="D13" s="77">
        <f t="shared" ref="D13" si="1">D12*$AY$7/D$7</f>
        <v>24.762733972252011</v>
      </c>
      <c r="E13" s="77">
        <f t="shared" ref="E13" si="2">E12*$AY$7/E$7</f>
        <v>25.083936157367255</v>
      </c>
      <c r="F13" s="77">
        <f t="shared" ref="F13" si="3">F12*$AY$7/F$7</f>
        <v>25.136264811735735</v>
      </c>
      <c r="G13" s="77">
        <f t="shared" ref="G13" si="4">G12*$AY$7/G$7</f>
        <v>25.204687655872785</v>
      </c>
      <c r="H13" s="77">
        <f t="shared" ref="H13" si="5">H12*$AY$7/H$7</f>
        <v>29.272303961936132</v>
      </c>
      <c r="I13" s="77">
        <f t="shared" ref="I13" si="6">I12*$AY$7/I$7</f>
        <v>31.100723429567196</v>
      </c>
      <c r="J13" s="77">
        <f t="shared" ref="J13" si="7">J12*$AY$7/J$7</f>
        <v>31.253782423323358</v>
      </c>
      <c r="K13" s="77">
        <f t="shared" ref="K13" si="8">K12*$AY$7/K$7</f>
        <v>32.588046127392346</v>
      </c>
      <c r="L13" s="77">
        <f t="shared" ref="L13" si="9">L12*$AY$7/L$7</f>
        <v>32.892820914082911</v>
      </c>
      <c r="M13" s="77">
        <f t="shared" ref="M13" si="10">M12*$AY$7/M$7</f>
        <v>32.753833206505611</v>
      </c>
      <c r="N13" s="77">
        <f t="shared" ref="N13" si="11">N12*$AY$7/N$7</f>
        <v>35.569216598855085</v>
      </c>
      <c r="O13" s="77">
        <f t="shared" ref="O13" si="12">O12*$AY$7/O$7</f>
        <v>37.596054458521301</v>
      </c>
      <c r="P13" s="77">
        <f t="shared" ref="P13" si="13">P12*$AY$7/P$7</f>
        <v>39.8407078925542</v>
      </c>
      <c r="Q13" s="77">
        <f t="shared" ref="Q13" si="14">Q12*$AY$7/Q$7</f>
        <v>39.318960813795741</v>
      </c>
      <c r="R13" s="77">
        <f t="shared" ref="R13" si="15">R12*$AY$7/R$7</f>
        <v>37.70137828678385</v>
      </c>
      <c r="S13" s="77">
        <f t="shared" ref="S13" si="16">S12*$AY$7/S$7</f>
        <v>37.630701758404882</v>
      </c>
      <c r="T13" s="77">
        <f t="shared" ref="T13" si="17">T12*$AY$7/T$7</f>
        <v>36.886104898685062</v>
      </c>
      <c r="U13" s="77">
        <f t="shared" ref="U13" si="18">U12*$AY$7/U$7</f>
        <v>35.412908866984274</v>
      </c>
      <c r="V13" s="77">
        <f t="shared" ref="V13" si="19">V12*$AY$7/V$7</f>
        <v>34.097540261807588</v>
      </c>
      <c r="W13" s="77">
        <f t="shared" ref="W13" si="20">W12*$AY$7/W$7</f>
        <v>33.336002525664007</v>
      </c>
      <c r="X13" s="77">
        <f t="shared" ref="X13" si="21">X12*$AY$7/X$7</f>
        <v>32.706220527780943</v>
      </c>
      <c r="Y13" s="77">
        <f t="shared" ref="Y13" si="22">Y12*$AY$7/Y$7</f>
        <v>32.48969831400715</v>
      </c>
      <c r="Z13" s="77">
        <f t="shared" ref="Z13" si="23">Z12*$AY$7/Z$7</f>
        <v>32.118989226787086</v>
      </c>
      <c r="AA13" s="77">
        <f t="shared" ref="AA13" si="24">AA12*$AY$7/AA$7</f>
        <v>31.875424518890679</v>
      </c>
      <c r="AB13" s="77">
        <f t="shared" ref="AB13" si="25">AB12*$AY$7/AB$7</f>
        <v>31.13281269978831</v>
      </c>
      <c r="AC13" s="77">
        <f t="shared" ref="AC13" si="26">AC12*$AY$7/AC$7</f>
        <v>30.432741304816698</v>
      </c>
      <c r="AD13" s="77">
        <f t="shared" ref="AD13" si="27">AD12*$AY$7/AD$7</f>
        <v>29.694499465353907</v>
      </c>
      <c r="AE13" s="77">
        <f t="shared" ref="AE13" si="28">AE12*$AY$7/AE$7</f>
        <v>29.147454721308943</v>
      </c>
      <c r="AF13" s="77">
        <f t="shared" ref="AF13" si="29">AF12*$AY$7/AF$7</f>
        <v>28.350671001637238</v>
      </c>
      <c r="AG13" s="77">
        <f t="shared" ref="AG13" si="30">AG12*$AY$7/AG$7</f>
        <v>27.552185214527505</v>
      </c>
      <c r="AH13" s="77">
        <f t="shared" ref="AH13" si="31">AH12*$AY$7/AH$7</f>
        <v>27.653628643613526</v>
      </c>
      <c r="AI13" s="77">
        <f t="shared" ref="AI13" si="32">AI12*$AY$7/AI$7</f>
        <v>28.922977418778725</v>
      </c>
      <c r="AJ13" s="77">
        <f t="shared" ref="AJ13" si="33">AJ12*$AY$7/AJ$7</f>
        <v>28.127304119036893</v>
      </c>
      <c r="AK13" s="77">
        <f t="shared" ref="AK13" si="34">AK12*$AY$7/AK$7</f>
        <v>28.530050362806023</v>
      </c>
      <c r="AL13" s="77">
        <f t="shared" ref="AL13" si="35">AL12*$AY$7/AL$7</f>
        <v>28.456138452101492</v>
      </c>
      <c r="AM13" s="77">
        <f t="shared" ref="AM13" si="36">AM12*$AY$7/AM$7</f>
        <v>29.49510122719564</v>
      </c>
      <c r="AN13" s="77">
        <f t="shared" ref="AN13" si="37">AN12*$AY$7/AN$7</f>
        <v>31.296451818850532</v>
      </c>
      <c r="AO13" s="77">
        <f t="shared" ref="AO13" si="38">AO12*$AY$7/AO$7</f>
        <v>31.282134998513229</v>
      </c>
      <c r="AP13" s="77">
        <f t="shared" ref="AP13" si="39">AP12*$AY$7/AP$7</f>
        <v>32.717731701820206</v>
      </c>
      <c r="AQ13" s="77">
        <f t="shared" ref="AQ13" si="40">AQ12*$AY$7/AQ$7</f>
        <v>32.789523198012688</v>
      </c>
      <c r="AR13" s="77">
        <f t="shared" ref="AR13" si="41">AR12*$AY$7/AR$7</f>
        <v>32.435293566789014</v>
      </c>
      <c r="AS13" s="77">
        <f t="shared" ref="AS13" si="42">AS12*$AY$7/AS$7</f>
        <v>31.991035032780324</v>
      </c>
      <c r="AT13" s="77">
        <f t="shared" ref="AT13" si="43">AT12*$AY$7/AT$7</f>
        <v>31.237570219627745</v>
      </c>
      <c r="AU13" s="77">
        <f t="shared" ref="AU13" si="44">AU12*$AY$7/AU$7</f>
        <v>31.39871549489564</v>
      </c>
      <c r="AV13" s="77">
        <f t="shared" ref="AV13" si="45">AV12*$AY$7/AV$7</f>
        <v>31.972925175319457</v>
      </c>
      <c r="AW13" s="77">
        <f t="shared" ref="AW13" si="46">AW12*$AY$7/AW$7</f>
        <v>31.559827102959922</v>
      </c>
      <c r="AX13" s="77">
        <f t="shared" ref="AX13" si="47">AX12*$AY$7/AX$7</f>
        <v>30.829387842870375</v>
      </c>
      <c r="AY13" s="77">
        <f t="shared" ref="AY13" si="48">AY12*$AY$7/AY$7</f>
        <v>30.879999999999995</v>
      </c>
    </row>
    <row r="14" spans="1:51" x14ac:dyDescent="0.25">
      <c r="A14" t="s">
        <v>106</v>
      </c>
      <c r="B14" t="s">
        <v>120</v>
      </c>
      <c r="C14" t="s">
        <v>97</v>
      </c>
      <c r="D14" s="67">
        <v>17645102</v>
      </c>
      <c r="E14" s="67">
        <v>18273412</v>
      </c>
      <c r="F14" s="67">
        <v>18597610</v>
      </c>
      <c r="G14" s="67">
        <v>18857673</v>
      </c>
      <c r="H14" s="67">
        <v>18218101</v>
      </c>
      <c r="I14" s="67">
        <v>16745481</v>
      </c>
      <c r="J14" s="67">
        <v>17228147</v>
      </c>
      <c r="K14" s="67">
        <v>16690621</v>
      </c>
      <c r="L14" s="67">
        <v>16774441</v>
      </c>
      <c r="M14" s="67">
        <v>17083190</v>
      </c>
      <c r="N14" s="67">
        <v>16580381</v>
      </c>
      <c r="O14" s="67">
        <v>16169680</v>
      </c>
      <c r="P14" s="67">
        <v>15180176</v>
      </c>
      <c r="Q14" s="67">
        <v>14355657</v>
      </c>
      <c r="R14" s="67">
        <v>15287818</v>
      </c>
      <c r="S14" s="67">
        <v>14686135</v>
      </c>
      <c r="T14" s="67">
        <v>14029887</v>
      </c>
      <c r="U14" s="67">
        <v>14815978</v>
      </c>
      <c r="V14" s="67">
        <v>15854980</v>
      </c>
      <c r="W14" s="67">
        <v>16524979</v>
      </c>
      <c r="X14" s="67">
        <v>16419468</v>
      </c>
      <c r="Y14" s="67">
        <v>16748668</v>
      </c>
      <c r="Z14" s="67">
        <v>17308847</v>
      </c>
      <c r="AA14" s="67">
        <v>17816991</v>
      </c>
      <c r="AB14" s="67">
        <v>17870420</v>
      </c>
      <c r="AC14" s="67">
        <v>18506020</v>
      </c>
      <c r="AD14" s="67">
        <v>19380605</v>
      </c>
      <c r="AE14" s="67">
        <v>19330583</v>
      </c>
      <c r="AF14" s="67">
        <v>18318105</v>
      </c>
      <c r="AG14" s="67">
        <v>18102146</v>
      </c>
      <c r="AH14" s="67">
        <v>18589549</v>
      </c>
      <c r="AI14" s="67">
        <v>17339705</v>
      </c>
      <c r="AJ14" s="67">
        <v>17792903</v>
      </c>
      <c r="AK14" s="67">
        <v>17632225</v>
      </c>
      <c r="AL14" s="67">
        <v>17379678</v>
      </c>
      <c r="AM14" s="67">
        <v>16595994</v>
      </c>
      <c r="AN14" s="67">
        <v>15898831</v>
      </c>
      <c r="AO14" s="67">
        <v>16706794</v>
      </c>
      <c r="AP14" s="67">
        <v>17048807</v>
      </c>
      <c r="AQ14" s="67">
        <v>16443373</v>
      </c>
      <c r="AR14" s="67">
        <v>17083214</v>
      </c>
      <c r="AS14" s="67">
        <v>17281359</v>
      </c>
      <c r="AT14" s="67">
        <v>16825543</v>
      </c>
      <c r="AU14" s="67">
        <v>18447301</v>
      </c>
      <c r="AV14" s="67">
        <v>19054137</v>
      </c>
      <c r="AW14" s="67">
        <v>18295710</v>
      </c>
      <c r="AX14" s="67">
        <v>18127718</v>
      </c>
      <c r="AY14" s="67">
        <v>18532649</v>
      </c>
    </row>
    <row r="15" spans="1:51" ht="15.75" thickBot="1" x14ac:dyDescent="0.3">
      <c r="A15" t="s">
        <v>108</v>
      </c>
      <c r="B15" t="s">
        <v>121</v>
      </c>
      <c r="C15" t="s">
        <v>141</v>
      </c>
      <c r="D15" s="67">
        <v>0.68</v>
      </c>
      <c r="E15" s="67">
        <v>0.72</v>
      </c>
      <c r="F15" s="67">
        <v>0.78</v>
      </c>
      <c r="G15" s="67">
        <v>0.82</v>
      </c>
      <c r="H15" s="67">
        <v>0.98</v>
      </c>
      <c r="I15" s="67">
        <v>1.28</v>
      </c>
      <c r="J15" s="67">
        <v>1.56</v>
      </c>
      <c r="K15" s="67">
        <v>1.88</v>
      </c>
      <c r="L15" s="67">
        <v>2.08</v>
      </c>
      <c r="M15" s="67">
        <v>2.4500000000000002</v>
      </c>
      <c r="N15" s="67">
        <v>3.05</v>
      </c>
      <c r="O15" s="67">
        <v>3.6</v>
      </c>
      <c r="P15" s="67">
        <v>4.45</v>
      </c>
      <c r="Q15" s="67">
        <v>5.03</v>
      </c>
      <c r="R15" s="67">
        <v>5.04</v>
      </c>
      <c r="S15" s="67">
        <v>4.91</v>
      </c>
      <c r="T15" s="67">
        <v>4.46</v>
      </c>
      <c r="U15" s="67">
        <v>4.13</v>
      </c>
      <c r="V15" s="67">
        <v>4.08</v>
      </c>
      <c r="W15" s="67">
        <v>4.1500000000000004</v>
      </c>
      <c r="X15" s="67">
        <v>4.17</v>
      </c>
      <c r="Y15" s="67">
        <v>4.12</v>
      </c>
      <c r="Z15" s="67">
        <v>4.1900000000000004</v>
      </c>
      <c r="AA15" s="67">
        <v>4.46</v>
      </c>
      <c r="AB15" s="67">
        <v>4.55</v>
      </c>
      <c r="AC15" s="67">
        <v>4.2</v>
      </c>
      <c r="AD15" s="67">
        <v>4.62</v>
      </c>
      <c r="AE15" s="67">
        <v>4.96</v>
      </c>
      <c r="AF15" s="67">
        <v>4.6399999999999997</v>
      </c>
      <c r="AG15" s="67">
        <v>4.6500000000000004</v>
      </c>
      <c r="AH15" s="67">
        <v>5.97</v>
      </c>
      <c r="AI15" s="67">
        <v>7.49</v>
      </c>
      <c r="AJ15" s="67">
        <v>5.97</v>
      </c>
      <c r="AK15" s="67">
        <v>7.65</v>
      </c>
      <c r="AL15" s="67">
        <v>8.64</v>
      </c>
      <c r="AM15" s="67">
        <v>10.64</v>
      </c>
      <c r="AN15" s="67">
        <v>10.92</v>
      </c>
      <c r="AO15" s="67">
        <v>10.4</v>
      </c>
      <c r="AP15" s="67">
        <v>11.68</v>
      </c>
      <c r="AQ15" s="67">
        <v>9.1199999999999992</v>
      </c>
      <c r="AR15" s="67">
        <v>8.5399999999999991</v>
      </c>
      <c r="AS15" s="67">
        <v>8.2100000000000009</v>
      </c>
      <c r="AT15" s="67">
        <v>7.28</v>
      </c>
      <c r="AU15" s="67">
        <v>7.57</v>
      </c>
      <c r="AV15" s="67">
        <v>8.33</v>
      </c>
      <c r="AW15" s="67">
        <v>7.14</v>
      </c>
      <c r="AX15" s="67">
        <v>6.55</v>
      </c>
      <c r="AY15" s="67">
        <v>7.19</v>
      </c>
    </row>
    <row r="16" spans="1:51" ht="15.75" thickBot="1" x14ac:dyDescent="0.3">
      <c r="B16" t="s">
        <v>109</v>
      </c>
      <c r="C16" t="s">
        <v>107</v>
      </c>
      <c r="D16" s="77">
        <f t="shared" ref="D16" si="49">D15*$AY$7/D$7</f>
        <v>3.3812568476167413</v>
      </c>
      <c r="E16" s="77">
        <f t="shared" ref="E16" si="50">E15*$AY$7/E$7</f>
        <v>3.4076290628876271</v>
      </c>
      <c r="F16" s="77">
        <f t="shared" ref="F16" si="51">F15*$AY$7/F$7</f>
        <v>3.5390408940710967</v>
      </c>
      <c r="G16" s="77">
        <f t="shared" ref="G16" si="52">G15*$AY$7/G$7</f>
        <v>3.5269358153269081</v>
      </c>
      <c r="H16" s="77">
        <f t="shared" ref="H16" si="53">H15*$AY$7/H$7</f>
        <v>3.8661533534632624</v>
      </c>
      <c r="I16" s="77">
        <f t="shared" ref="I16" si="54">I15*$AY$7/I$7</f>
        <v>4.6235686399356579</v>
      </c>
      <c r="J16" s="77">
        <f t="shared" ref="J16" si="55">J15*$AY$7/J$7</f>
        <v>5.340186262911768</v>
      </c>
      <c r="K16" s="77">
        <f t="shared" ref="K16" si="56">K15*$AY$7/K$7</f>
        <v>6.0598938397129185</v>
      </c>
      <c r="L16" s="77">
        <f t="shared" ref="L16" si="57">L15*$AY$7/L$7</f>
        <v>6.2652992217300776</v>
      </c>
      <c r="M16" s="77">
        <f t="shared" ref="M16" si="58">M15*$AY$7/M$7</f>
        <v>6.8121299962596575</v>
      </c>
      <c r="N16" s="77">
        <f t="shared" ref="N16" si="59">N15*$AY$7/N$7</f>
        <v>7.7767821237640149</v>
      </c>
      <c r="O16" s="77">
        <f t="shared" ref="O16" si="60">O15*$AY$7/O$7</f>
        <v>8.3857370539452702</v>
      </c>
      <c r="P16" s="77">
        <f t="shared" ref="P16" si="61">P15*$AY$7/P$7</f>
        <v>9.7627285309397696</v>
      </c>
      <c r="Q16" s="77">
        <f t="shared" ref="Q16" si="62">Q15*$AY$7/Q$7</f>
        <v>10.62160971500497</v>
      </c>
      <c r="R16" s="77">
        <f t="shared" ref="R16" si="63">R15*$AY$7/R$7</f>
        <v>10.271078192723817</v>
      </c>
      <c r="S16" s="77">
        <f t="shared" ref="S16" si="64">S15*$AY$7/S$7</f>
        <v>9.6990417655521259</v>
      </c>
      <c r="T16" s="77">
        <f t="shared" ref="T16" si="65">T15*$AY$7/T$7</f>
        <v>8.635801986778759</v>
      </c>
      <c r="U16" s="77">
        <f t="shared" ref="U16" si="66">U15*$AY$7/U$7</f>
        <v>7.8044457641752967</v>
      </c>
      <c r="V16" s="77">
        <f t="shared" ref="V16" si="67">V15*$AY$7/V$7</f>
        <v>7.447428494013649</v>
      </c>
      <c r="W16" s="77">
        <f t="shared" ref="W16" si="68">W15*$AY$7/W$7</f>
        <v>7.288957348867525</v>
      </c>
      <c r="X16" s="77">
        <f t="shared" ref="X16" si="69">X15*$AY$7/X$7</f>
        <v>7.0592618841017867</v>
      </c>
      <c r="Y16" s="77">
        <f t="shared" ref="Y16" si="70">Y15*$AY$7/Y$7</f>
        <v>6.7468526740780979</v>
      </c>
      <c r="Z16" s="77">
        <f t="shared" ref="Z16" si="71">Z15*$AY$7/Z$7</f>
        <v>6.7088018374993963</v>
      </c>
      <c r="AA16" s="77">
        <f t="shared" ref="AA16" si="72">AA15*$AY$7/AA$7</f>
        <v>6.9756817151252415</v>
      </c>
      <c r="AB16" s="77">
        <f t="shared" ref="AB16" si="73">AB15*$AY$7/AB$7</f>
        <v>6.9677470626678213</v>
      </c>
      <c r="AC16" s="77">
        <f t="shared" ref="AC16" si="74">AC15*$AY$7/AC$7</f>
        <v>6.299532453436675</v>
      </c>
      <c r="AD16" s="77">
        <f t="shared" ref="AD16" si="75">AD15*$AY$7/AD$7</f>
        <v>6.8049894608102708</v>
      </c>
      <c r="AE16" s="77">
        <f t="shared" ref="AE16" si="76">AE15*$AY$7/AE$7</f>
        <v>7.1818865085788559</v>
      </c>
      <c r="AF16" s="77">
        <f t="shared" ref="AF16" si="77">AF15*$AY$7/AF$7</f>
        <v>6.6437936084644829</v>
      </c>
      <c r="AG16" s="77">
        <f t="shared" ref="AG16" si="78">AG15*$AY$7/AG$7</f>
        <v>6.5634047770262756</v>
      </c>
      <c r="AH16" s="77">
        <f t="shared" ref="AH16" si="79">AH15*$AY$7/AH$7</f>
        <v>8.2422447829442209</v>
      </c>
      <c r="AI16" s="77">
        <f t="shared" ref="AI16" si="80">AI15*$AY$7/AI$7</f>
        <v>10.118313912501293</v>
      </c>
      <c r="AJ16" s="77">
        <f t="shared" ref="AJ16" si="81">AJ15*$AY$7/AJ$7</f>
        <v>7.9394801697706976</v>
      </c>
      <c r="AK16" s="77">
        <f t="shared" ref="AK16" si="82">AK15*$AY$7/AK$7</f>
        <v>9.9887819348039386</v>
      </c>
      <c r="AL16" s="77">
        <f t="shared" ref="AL16" si="83">AL15*$AY$7/AL$7</f>
        <v>10.985747820650444</v>
      </c>
      <c r="AM16" s="77">
        <f t="shared" ref="AM16" si="84">AM15*$AY$7/AM$7</f>
        <v>13.119894525809432</v>
      </c>
      <c r="AN16" s="77">
        <f t="shared" ref="AN16" si="85">AN15*$AY$7/AN$7</f>
        <v>13.069111046342174</v>
      </c>
      <c r="AO16" s="77">
        <f t="shared" ref="AO16" si="86">AO15*$AY$7/AO$7</f>
        <v>12.12124455978158</v>
      </c>
      <c r="AP16" s="77">
        <f t="shared" ref="AP16" si="87">AP15*$AY$7/AP$7</f>
        <v>13.352309793055905</v>
      </c>
      <c r="AQ16" s="77">
        <f t="shared" ref="AQ16" si="88">AQ15*$AY$7/AQ$7</f>
        <v>10.347420469407462</v>
      </c>
      <c r="AR16" s="77">
        <f t="shared" ref="AR16" si="89">AR15*$AY$7/AR$7</f>
        <v>9.5780569522952312</v>
      </c>
      <c r="AS16" s="77">
        <f t="shared" ref="AS16" si="90">AS15*$AY$7/AS$7</f>
        <v>9.0194504676897846</v>
      </c>
      <c r="AT16" s="77">
        <f t="shared" ref="AT16" si="91">AT15*$AY$7/AT$7</f>
        <v>7.8471190889886122</v>
      </c>
      <c r="AU16" s="77">
        <f t="shared" ref="AU16" si="92">AU15*$AY$7/AU$7</f>
        <v>8.0191726145870454</v>
      </c>
      <c r="AV16" s="77">
        <f t="shared" ref="AV16" si="93">AV15*$AY$7/AV$7</f>
        <v>8.6641010640992544</v>
      </c>
      <c r="AW16" s="77">
        <f t="shared" ref="AW16" si="94">AW15*$AY$7/AW$7</f>
        <v>7.3495487774016244</v>
      </c>
      <c r="AX16" s="77">
        <f t="shared" ref="AX16" si="95">AX15*$AY$7/AX$7</f>
        <v>6.6732481946728663</v>
      </c>
      <c r="AY16" s="77">
        <f t="shared" ref="AY16" si="96">AY15*$AY$7/AY$7</f>
        <v>7.19</v>
      </c>
    </row>
    <row r="17" spans="1:51" x14ac:dyDescent="0.25">
      <c r="A17" t="s">
        <v>111</v>
      </c>
      <c r="B17" t="s">
        <v>122</v>
      </c>
      <c r="C17" t="s">
        <v>97</v>
      </c>
      <c r="D17" s="67">
        <v>27382775</v>
      </c>
      <c r="E17" s="67">
        <v>28046455</v>
      </c>
      <c r="F17" s="67">
        <v>29822073</v>
      </c>
      <c r="G17" s="67">
        <v>31291210</v>
      </c>
      <c r="H17" s="67">
        <v>30055582</v>
      </c>
      <c r="I17" s="67">
        <v>29533106</v>
      </c>
      <c r="J17" s="67">
        <v>31664853</v>
      </c>
      <c r="K17" s="67">
        <v>33182018</v>
      </c>
      <c r="L17" s="67">
        <v>33932256</v>
      </c>
      <c r="M17" s="67">
        <v>33792585</v>
      </c>
      <c r="N17" s="67">
        <v>31526197</v>
      </c>
      <c r="O17" s="67">
        <v>29682722</v>
      </c>
      <c r="P17" s="67">
        <v>28612239</v>
      </c>
      <c r="Q17" s="67">
        <v>28453547</v>
      </c>
      <c r="R17" s="67">
        <v>29706968</v>
      </c>
      <c r="S17" s="67">
        <v>29776828</v>
      </c>
      <c r="T17" s="67">
        <v>30699071</v>
      </c>
      <c r="U17" s="67">
        <v>31561525</v>
      </c>
      <c r="V17" s="67">
        <v>32610183</v>
      </c>
      <c r="W17" s="67">
        <v>32461650</v>
      </c>
      <c r="X17" s="67">
        <v>32211463</v>
      </c>
      <c r="Y17" s="67">
        <v>31591990</v>
      </c>
      <c r="Z17" s="67">
        <v>32478219</v>
      </c>
      <c r="AA17" s="67">
        <v>32562763</v>
      </c>
      <c r="AB17" s="67">
        <v>33505437</v>
      </c>
      <c r="AC17" s="67">
        <v>33705253</v>
      </c>
      <c r="AD17" s="67">
        <v>34857196</v>
      </c>
      <c r="AE17" s="67">
        <v>35246250</v>
      </c>
      <c r="AF17" s="67">
        <v>35532594</v>
      </c>
      <c r="AG17" s="67">
        <v>36644774</v>
      </c>
      <c r="AH17" s="67">
        <v>37149075</v>
      </c>
      <c r="AI17" s="67">
        <v>36954996</v>
      </c>
      <c r="AJ17" s="67">
        <v>37332151</v>
      </c>
      <c r="AK17" s="67">
        <v>37742001</v>
      </c>
      <c r="AL17" s="67">
        <v>39240693</v>
      </c>
      <c r="AM17" s="67">
        <v>39340360</v>
      </c>
      <c r="AN17" s="67">
        <v>39558991</v>
      </c>
      <c r="AO17" s="67">
        <v>39304542</v>
      </c>
      <c r="AP17" s="67">
        <v>37131896</v>
      </c>
      <c r="AQ17" s="67">
        <v>35366229</v>
      </c>
      <c r="AR17" s="67">
        <v>36060100</v>
      </c>
      <c r="AS17" s="67">
        <v>35508862</v>
      </c>
      <c r="AT17" s="67">
        <v>34803695</v>
      </c>
      <c r="AU17" s="67">
        <v>35448468</v>
      </c>
      <c r="AV17" s="67">
        <v>35683120</v>
      </c>
      <c r="AW17" s="67">
        <v>36472792</v>
      </c>
      <c r="AX17" s="67">
        <v>36874636</v>
      </c>
      <c r="AY17" s="67">
        <v>37243334</v>
      </c>
    </row>
    <row r="18" spans="1:51" ht="15.75" thickBot="1" x14ac:dyDescent="0.3">
      <c r="A18" t="s">
        <v>112</v>
      </c>
      <c r="B18" t="s">
        <v>123</v>
      </c>
      <c r="C18" t="s">
        <v>141</v>
      </c>
      <c r="D18" s="67">
        <v>1.82</v>
      </c>
      <c r="E18" s="67">
        <v>1.9</v>
      </c>
      <c r="F18" s="67">
        <v>1.91</v>
      </c>
      <c r="G18" s="67">
        <v>2.11</v>
      </c>
      <c r="H18" s="67">
        <v>3.2</v>
      </c>
      <c r="I18" s="67">
        <v>3.5</v>
      </c>
      <c r="J18" s="67">
        <v>3.64</v>
      </c>
      <c r="K18" s="67">
        <v>3.92</v>
      </c>
      <c r="L18" s="67">
        <v>4.05</v>
      </c>
      <c r="M18" s="67">
        <v>5.47</v>
      </c>
      <c r="N18" s="67">
        <v>7.68</v>
      </c>
      <c r="O18" s="67">
        <v>8.9499999999999993</v>
      </c>
      <c r="P18" s="67">
        <v>8.61</v>
      </c>
      <c r="Q18" s="67">
        <v>7.97</v>
      </c>
      <c r="R18" s="67">
        <v>7.83</v>
      </c>
      <c r="S18" s="67">
        <v>7.78</v>
      </c>
      <c r="T18" s="67">
        <v>5.93</v>
      </c>
      <c r="U18" s="67">
        <v>6.22</v>
      </c>
      <c r="V18" s="67">
        <v>6.14</v>
      </c>
      <c r="W18" s="67">
        <v>6.69</v>
      </c>
      <c r="X18" s="67">
        <v>7.73</v>
      </c>
      <c r="Y18" s="67">
        <v>7.46</v>
      </c>
      <c r="Z18" s="67">
        <v>7.28</v>
      </c>
      <c r="AA18" s="67">
        <v>7.25</v>
      </c>
      <c r="AB18" s="67">
        <v>7.27</v>
      </c>
      <c r="AC18" s="67">
        <v>7.44</v>
      </c>
      <c r="AD18" s="67">
        <v>8.18</v>
      </c>
      <c r="AE18" s="67">
        <v>8.07</v>
      </c>
      <c r="AF18" s="67">
        <v>6.86</v>
      </c>
      <c r="AG18" s="67">
        <v>7.59</v>
      </c>
      <c r="AH18" s="67">
        <v>10.09</v>
      </c>
      <c r="AI18" s="67">
        <v>9.6</v>
      </c>
      <c r="AJ18" s="67">
        <v>9.0500000000000007</v>
      </c>
      <c r="AK18" s="67">
        <v>10.56</v>
      </c>
      <c r="AL18" s="67">
        <v>12.6</v>
      </c>
      <c r="AM18" s="67">
        <v>15.9</v>
      </c>
      <c r="AN18" s="67">
        <v>18.21</v>
      </c>
      <c r="AO18" s="67">
        <v>19.89</v>
      </c>
      <c r="AP18" s="67">
        <v>24.72</v>
      </c>
      <c r="AQ18" s="67">
        <v>17.43</v>
      </c>
      <c r="AR18" s="67">
        <v>20.97</v>
      </c>
      <c r="AS18" s="67">
        <v>26.66</v>
      </c>
      <c r="AT18" s="67">
        <v>26.91</v>
      </c>
      <c r="AU18" s="67">
        <v>26.27</v>
      </c>
      <c r="AV18" s="67">
        <v>25.52</v>
      </c>
      <c r="AW18" s="67">
        <v>18.02</v>
      </c>
      <c r="AX18" s="67">
        <v>15.75</v>
      </c>
      <c r="AY18" s="67">
        <v>17.95</v>
      </c>
    </row>
    <row r="19" spans="1:51" ht="15.75" thickBot="1" x14ac:dyDescent="0.3">
      <c r="B19" t="s">
        <v>113</v>
      </c>
      <c r="C19" t="s">
        <v>110</v>
      </c>
      <c r="D19" s="77">
        <f t="shared" ref="D19" si="97">D18*$AY$7/D$7</f>
        <v>9.0498345039153953</v>
      </c>
      <c r="E19" s="77">
        <f t="shared" ref="E19" si="98">E18*$AY$7/E$7</f>
        <v>8.9923544715090173</v>
      </c>
      <c r="F19" s="77">
        <f t="shared" ref="F19" si="99">F18*$AY$7/F$7</f>
        <v>8.6661129585587098</v>
      </c>
      <c r="G19" s="77">
        <f t="shared" ref="G19" si="100">G18*$AY$7/G$7</f>
        <v>9.0754080126094827</v>
      </c>
      <c r="H19" s="77">
        <f t="shared" ref="H19" si="101">H18*$AY$7/H$7</f>
        <v>12.624174215390244</v>
      </c>
      <c r="I19" s="77">
        <f t="shared" ref="I19" si="102">I18*$AY$7/I$7</f>
        <v>12.642570499824066</v>
      </c>
      <c r="J19" s="77">
        <f t="shared" ref="J19" si="103">J18*$AY$7/J$7</f>
        <v>12.460434613460791</v>
      </c>
      <c r="K19" s="77">
        <f t="shared" ref="K19" si="104">K18*$AY$7/K$7</f>
        <v>12.635523325358852</v>
      </c>
      <c r="L19" s="77">
        <f t="shared" ref="L19" si="105">L18*$AY$7/L$7</f>
        <v>12.19926050384943</v>
      </c>
      <c r="M19" s="77">
        <f t="shared" ref="M19" si="106">M18*$AY$7/M$7</f>
        <v>15.209122889608295</v>
      </c>
      <c r="N19" s="77">
        <f t="shared" ref="N19" si="107">N18*$AY$7/N$7</f>
        <v>19.582192364100866</v>
      </c>
      <c r="O19" s="77">
        <f t="shared" ref="O19" si="108">O18*$AY$7/O$7</f>
        <v>20.84787406466949</v>
      </c>
      <c r="P19" s="77">
        <f t="shared" ref="P19" si="109">P18*$AY$7/P$7</f>
        <v>18.889234303683462</v>
      </c>
      <c r="Q19" s="77">
        <f t="shared" ref="Q19" si="110">Q18*$AY$7/Q$7</f>
        <v>16.829866685604298</v>
      </c>
      <c r="R19" s="77">
        <f t="shared" ref="R19" si="111">R18*$AY$7/R$7</f>
        <v>15.956853620838787</v>
      </c>
      <c r="S19" s="77">
        <f t="shared" ref="S19" si="112">S18*$AY$7/S$7</f>
        <v>15.36833909083412</v>
      </c>
      <c r="T19" s="77">
        <f t="shared" ref="T19" si="113">T18*$AY$7/T$7</f>
        <v>11.482131341165479</v>
      </c>
      <c r="U19" s="77">
        <f t="shared" ref="U19" si="114">U18*$AY$7/U$7</f>
        <v>11.753911054036404</v>
      </c>
      <c r="V19" s="77">
        <f t="shared" ref="V19" si="115">V18*$AY$7/V$7</f>
        <v>11.207649743442108</v>
      </c>
      <c r="W19" s="77">
        <f t="shared" ref="W19" si="116">W18*$AY$7/W$7</f>
        <v>11.750150521427408</v>
      </c>
      <c r="X19" s="77">
        <f t="shared" ref="X19" si="117">X18*$AY$7/X$7</f>
        <v>13.085873948227054</v>
      </c>
      <c r="Y19" s="77">
        <f t="shared" ref="Y19" si="118">Y18*$AY$7/Y$7</f>
        <v>12.21638857976277</v>
      </c>
      <c r="Z19" s="77">
        <f t="shared" ref="Z19" si="119">Z18*$AY$7/Z$7</f>
        <v>11.656343049402292</v>
      </c>
      <c r="AA19" s="77">
        <f t="shared" ref="AA19" si="120">AA18*$AY$7/AA$7</f>
        <v>11.339392922569058</v>
      </c>
      <c r="AB19" s="77">
        <f t="shared" ref="AB19" si="121">AB18*$AY$7/AB$7</f>
        <v>11.133081570460453</v>
      </c>
      <c r="AC19" s="77">
        <f t="shared" ref="AC19" si="122">AC18*$AY$7/AC$7</f>
        <v>11.159171774659253</v>
      </c>
      <c r="AD19" s="77">
        <f t="shared" ref="AD19" si="123">AD18*$AY$7/AD$7</f>
        <v>12.048660993382686</v>
      </c>
      <c r="AE19" s="77">
        <f t="shared" ref="AE19" si="124">AE18*$AY$7/AE$7</f>
        <v>11.685045186336968</v>
      </c>
      <c r="AF19" s="77">
        <f t="shared" ref="AF19" si="125">AF18*$AY$7/AF$7</f>
        <v>9.82250520561775</v>
      </c>
      <c r="AG19" s="77">
        <f t="shared" ref="AG19" si="126">AG18*$AY$7/AG$7</f>
        <v>10.713170377984824</v>
      </c>
      <c r="AH19" s="77">
        <f t="shared" ref="AH19" si="127">AH18*$AY$7/AH$7</f>
        <v>13.930360110537219</v>
      </c>
      <c r="AI19" s="77">
        <f t="shared" ref="AI19" si="128">AI18*$AY$7/AI$7</f>
        <v>12.968733452605127</v>
      </c>
      <c r="AJ19" s="77">
        <f t="shared" ref="AJ19" si="129">AJ18*$AY$7/AJ$7</f>
        <v>12.035560391360942</v>
      </c>
      <c r="AK19" s="77">
        <f t="shared" ref="AK19" si="130">AK18*$AY$7/AK$7</f>
        <v>13.788436239415633</v>
      </c>
      <c r="AL19" s="77">
        <f t="shared" ref="AL19" si="131">AL18*$AY$7/AL$7</f>
        <v>16.020882238448564</v>
      </c>
      <c r="AM19" s="77">
        <f t="shared" ref="AM19" si="132">AM18*$AY$7/AM$7</f>
        <v>19.605857421087403</v>
      </c>
      <c r="AN19" s="77">
        <f t="shared" ref="AN19" si="133">AN18*$AY$7/AN$7</f>
        <v>21.793819794312363</v>
      </c>
      <c r="AO19" s="77">
        <f t="shared" ref="AO19" si="134">AO18*$AY$7/AO$7</f>
        <v>23.181880220582272</v>
      </c>
      <c r="AP19" s="77">
        <f t="shared" ref="AP19" si="135">AP18*$AY$7/AP$7</f>
        <v>28.25934058941284</v>
      </c>
      <c r="AQ19" s="77">
        <f t="shared" ref="AQ19" si="136">AQ18*$AY$7/AQ$7</f>
        <v>19.775826620808342</v>
      </c>
      <c r="AR19" s="77">
        <f t="shared" ref="AR19" si="137">AR18*$AY$7/AR$7</f>
        <v>23.518952492931032</v>
      </c>
      <c r="AS19" s="77">
        <f t="shared" ref="AS19" si="138">AS18*$AY$7/AS$7</f>
        <v>29.288495672181433</v>
      </c>
      <c r="AT19" s="77">
        <f t="shared" ref="AT19" si="139">AT18*$AY$7/AT$7</f>
        <v>29.006315203940048</v>
      </c>
      <c r="AU19" s="77">
        <f t="shared" ref="AU19" si="140">AU18*$AY$7/AU$7</f>
        <v>27.82875357796587</v>
      </c>
      <c r="AV19" s="77">
        <f t="shared" ref="AV19" si="141">AV18*$AY$7/AV$7</f>
        <v>26.543560522906716</v>
      </c>
      <c r="AW19" s="77">
        <f t="shared" ref="AW19" si="142">AW18*$AY$7/AW$7</f>
        <v>18.548861200108863</v>
      </c>
      <c r="AX19" s="77">
        <f t="shared" ref="AX19" si="143">AX18*$AY$7/AX$7</f>
        <v>16.046360162763001</v>
      </c>
      <c r="AY19" s="77">
        <f t="shared" ref="AY19" si="144">AY18*$AY$7/AY$7</f>
        <v>17.95</v>
      </c>
    </row>
    <row r="20" spans="1:51" ht="15.75" thickBot="1" x14ac:dyDescent="0.3">
      <c r="B20" t="s">
        <v>115</v>
      </c>
      <c r="C20" t="s">
        <v>114</v>
      </c>
      <c r="D20" s="77">
        <f>SUM(D10*D8,D13*D11,D16*D14,D19*D17)/SUM(D17,D14,D11,D8)</f>
        <v>7.9741940600824499</v>
      </c>
      <c r="E20" s="77">
        <f>SUM(E10*E8,E13*E11,E16*E14,E19*E17)/SUM(E17,E14,E11,E8)</f>
        <v>8.106729277691052</v>
      </c>
      <c r="F20" s="77">
        <f t="shared" ref="F20:AY20" si="145">SUM(F10*F8,F13*F11,F16*F14,F19*F17)/SUM(F17,F14,F11,F8)</f>
        <v>8.1215978373290376</v>
      </c>
      <c r="G20" s="77">
        <f t="shared" si="145"/>
        <v>8.4494980051704047</v>
      </c>
      <c r="H20" s="77">
        <f t="shared" si="145"/>
        <v>10.998722417707752</v>
      </c>
      <c r="I20" s="77">
        <f t="shared" si="145"/>
        <v>11.71497539869002</v>
      </c>
      <c r="J20" s="77">
        <f t="shared" si="145"/>
        <v>11.920827594179581</v>
      </c>
      <c r="K20" s="77">
        <f t="shared" si="145"/>
        <v>12.554679839082672</v>
      </c>
      <c r="L20" s="77">
        <f t="shared" si="145"/>
        <v>12.499827859674244</v>
      </c>
      <c r="M20" s="77">
        <f t="shared" si="145"/>
        <v>14.259905715552108</v>
      </c>
      <c r="N20" s="77">
        <f t="shared" si="145"/>
        <v>17.354870813979737</v>
      </c>
      <c r="O20" s="77">
        <f t="shared" si="145"/>
        <v>18.512420630160136</v>
      </c>
      <c r="P20" s="77">
        <f t="shared" si="145"/>
        <v>18.359833493915218</v>
      </c>
      <c r="Q20" s="77">
        <f t="shared" si="145"/>
        <v>17.617361658653888</v>
      </c>
      <c r="R20" s="77">
        <f t="shared" si="145"/>
        <v>16.776665931639599</v>
      </c>
      <c r="S20" s="77">
        <f t="shared" si="145"/>
        <v>16.427314825325794</v>
      </c>
      <c r="T20" s="77">
        <f t="shared" si="145"/>
        <v>14.043306926715154</v>
      </c>
      <c r="U20" s="77">
        <f t="shared" si="145"/>
        <v>13.753144487729228</v>
      </c>
      <c r="V20" s="77">
        <f t="shared" si="145"/>
        <v>13.149805482910839</v>
      </c>
      <c r="W20" s="77">
        <f t="shared" si="145"/>
        <v>13.312700071467924</v>
      </c>
      <c r="X20" s="77">
        <f t="shared" si="145"/>
        <v>13.95108931244515</v>
      </c>
      <c r="Y20" s="77">
        <f t="shared" si="145"/>
        <v>13.428198722896298</v>
      </c>
      <c r="Z20" s="77">
        <f t="shared" si="145"/>
        <v>13.002506997110846</v>
      </c>
      <c r="AA20" s="77">
        <f t="shared" si="145"/>
        <v>12.922032061633011</v>
      </c>
      <c r="AB20" s="77">
        <f t="shared" si="145"/>
        <v>12.738078643034436</v>
      </c>
      <c r="AC20" s="77">
        <f t="shared" si="145"/>
        <v>12.465496895206913</v>
      </c>
      <c r="AD20" s="77">
        <f t="shared" si="145"/>
        <v>12.9392434865144</v>
      </c>
      <c r="AE20" s="77">
        <f t="shared" si="145"/>
        <v>12.812470690638154</v>
      </c>
      <c r="AF20" s="77">
        <f t="shared" si="145"/>
        <v>11.753981171297635</v>
      </c>
      <c r="AG20" s="77">
        <f t="shared" si="145"/>
        <v>12.110024337873179</v>
      </c>
      <c r="AH20" s="77">
        <f t="shared" si="145"/>
        <v>14.310566206557946</v>
      </c>
      <c r="AI20" s="77">
        <f t="shared" si="145"/>
        <v>14.590359022113971</v>
      </c>
      <c r="AJ20" s="77">
        <f t="shared" si="145"/>
        <v>13.434747221418643</v>
      </c>
      <c r="AK20" s="77">
        <f t="shared" si="145"/>
        <v>14.996825754745956</v>
      </c>
      <c r="AL20" s="77">
        <f t="shared" si="145"/>
        <v>16.495840074624166</v>
      </c>
      <c r="AM20" s="77">
        <f t="shared" si="145"/>
        <v>19.347381731247204</v>
      </c>
      <c r="AN20" s="77">
        <f t="shared" si="145"/>
        <v>20.985812250194133</v>
      </c>
      <c r="AO20" s="77">
        <f t="shared" si="145"/>
        <v>21.49519850974448</v>
      </c>
      <c r="AP20" s="77">
        <f t="shared" si="145"/>
        <v>24.727044274944522</v>
      </c>
      <c r="AQ20" s="77">
        <f t="shared" si="145"/>
        <v>19.498596296129254</v>
      </c>
      <c r="AR20" s="77">
        <f t="shared" si="145"/>
        <v>21.207989213684527</v>
      </c>
      <c r="AS20" s="77">
        <f t="shared" si="145"/>
        <v>24.002482364191604</v>
      </c>
      <c r="AT20" s="77">
        <f t="shared" si="145"/>
        <v>23.452537840220469</v>
      </c>
      <c r="AU20" s="77">
        <f t="shared" si="145"/>
        <v>22.588291750491745</v>
      </c>
      <c r="AV20" s="77">
        <f t="shared" si="145"/>
        <v>22.111691327192425</v>
      </c>
      <c r="AW20" s="77">
        <f t="shared" si="145"/>
        <v>17.693095877194263</v>
      </c>
      <c r="AX20" s="77">
        <f t="shared" si="145"/>
        <v>16.105806338161354</v>
      </c>
      <c r="AY20" s="77">
        <f t="shared" si="145"/>
        <v>17.191568753139816</v>
      </c>
    </row>
    <row r="26" spans="1:51" ht="15.75" thickBot="1" x14ac:dyDescent="0.3">
      <c r="AQ26" s="21"/>
    </row>
    <row r="41" spans="4:51" x14ac:dyDescent="0.25"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</row>
    <row r="45" spans="4:51" x14ac:dyDescent="0.25"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</row>
    <row r="46" spans="4:51" x14ac:dyDescent="0.25"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</row>
    <row r="47" spans="4:51" x14ac:dyDescent="0.25"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</row>
    <row r="83" spans="2:51" ht="15.75" thickBot="1" x14ac:dyDescent="0.3"/>
    <row r="84" spans="2:51" ht="15.75" thickBot="1" x14ac:dyDescent="0.3">
      <c r="B84" s="68"/>
      <c r="C84" s="69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1"/>
    </row>
    <row r="85" spans="2:51" x14ac:dyDescent="0.25"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</row>
    <row r="86" spans="2:51" x14ac:dyDescent="0.25"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</row>
    <row r="89" spans="2:51" x14ac:dyDescent="0.25"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</row>
    <row r="164" spans="2:51" ht="15.75" thickBot="1" x14ac:dyDescent="0.3"/>
    <row r="165" spans="2:51" ht="15.75" thickBot="1" x14ac:dyDescent="0.3">
      <c r="B165" s="68"/>
      <c r="C165" s="69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1"/>
    </row>
    <row r="166" spans="2:51" x14ac:dyDescent="0.25"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</row>
    <row r="167" spans="2:51" x14ac:dyDescent="0.25"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</row>
    <row r="170" spans="2:51" x14ac:dyDescent="0.25"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</row>
    <row r="204" spans="2:51" ht="15.75" thickBot="1" x14ac:dyDescent="0.3"/>
    <row r="205" spans="2:51" ht="15.75" thickBot="1" x14ac:dyDescent="0.3">
      <c r="B205" s="68"/>
      <c r="C205" s="69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1"/>
    </row>
    <row r="209" spans="4:51" x14ac:dyDescent="0.25"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</row>
    <row r="210" spans="4:51" x14ac:dyDescent="0.25"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</row>
    <row r="211" spans="4:51" x14ac:dyDescent="0.25"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</row>
    <row r="240" ht="15.75" thickBot="1" x14ac:dyDescent="0.3"/>
    <row r="241" spans="2:51" ht="15.75" thickBot="1" x14ac:dyDescent="0.3">
      <c r="B241" s="68"/>
      <c r="C241" s="69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1"/>
    </row>
    <row r="319" spans="2:51" ht="15.75" thickBot="1" x14ac:dyDescent="0.3"/>
    <row r="320" spans="2:51" ht="15.75" thickBot="1" x14ac:dyDescent="0.3">
      <c r="B320" s="68"/>
      <c r="C320" s="69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1"/>
    </row>
  </sheetData>
  <hyperlinks>
    <hyperlink ref="B2" r:id="rId1" location="CompleteDataFile" xr:uid="{D322F360-4349-4727-8281-9B68621A6702}"/>
    <hyperlink ref="C2" r:id="rId2" xr:uid="{62D92842-71B1-4255-9B70-B40C2505548D}"/>
  </hyperlinks>
  <pageMargins left="0.7" right="0.7" top="0.75" bottom="0.75" header="0.3" footer="0.3"/>
  <pageSetup orientation="portrait" horizontalDpi="1200" verticalDpi="120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AA644-A9CA-448E-ADE6-FDCCB2027B7F}">
  <sheetPr>
    <tabColor rgb="FFFF0000"/>
  </sheetPr>
  <dimension ref="A1:AJ25"/>
  <sheetViews>
    <sheetView tabSelected="1" zoomScaleNormal="100" workbookViewId="0">
      <selection activeCell="C25" sqref="C25"/>
    </sheetView>
  </sheetViews>
  <sheetFormatPr defaultColWidth="8.85546875" defaultRowHeight="15" x14ac:dyDescent="0.25"/>
  <cols>
    <col min="1" max="1" width="9.28515625" customWidth="1"/>
    <col min="2" max="2" width="22" customWidth="1"/>
    <col min="3" max="3" width="51.140625" customWidth="1"/>
    <col min="4" max="4" width="16.85546875" customWidth="1"/>
    <col min="5" max="5" width="12" customWidth="1"/>
    <col min="6" max="6" width="15" customWidth="1"/>
    <col min="7" max="7" width="26.5703125" customWidth="1"/>
    <col min="24" max="24" width="8.85546875" style="20"/>
    <col min="26" max="26" width="48.140625" bestFit="1" customWidth="1"/>
    <col min="27" max="28" width="13" customWidth="1"/>
  </cols>
  <sheetData>
    <row r="1" spans="1:36" x14ac:dyDescent="0.25">
      <c r="A1" s="72" t="s">
        <v>124</v>
      </c>
      <c r="B1" t="s">
        <v>142</v>
      </c>
      <c r="X1"/>
    </row>
    <row r="2" spans="1:36" x14ac:dyDescent="0.25">
      <c r="A2" s="72" t="s">
        <v>125</v>
      </c>
      <c r="B2" s="75" t="s">
        <v>143</v>
      </c>
      <c r="C2" s="76"/>
      <c r="X2"/>
    </row>
    <row r="3" spans="1:36" x14ac:dyDescent="0.25">
      <c r="A3" s="72" t="s">
        <v>126</v>
      </c>
      <c r="B3" t="s">
        <v>144</v>
      </c>
      <c r="X3"/>
    </row>
    <row r="4" spans="1:36" x14ac:dyDescent="0.25">
      <c r="A4" s="43"/>
      <c r="X4"/>
    </row>
    <row r="5" spans="1:36" s="74" customFormat="1" x14ac:dyDescent="0.25">
      <c r="A5" s="73" t="s">
        <v>128</v>
      </c>
    </row>
    <row r="6" spans="1:36" ht="14.45" customHeight="1" x14ac:dyDescent="0.3">
      <c r="B6" s="65"/>
      <c r="C6" s="65"/>
      <c r="D6" s="65"/>
      <c r="E6" s="65"/>
      <c r="F6" s="65"/>
      <c r="G6" s="65"/>
      <c r="AE6" s="65"/>
      <c r="AF6" s="65"/>
      <c r="AG6" s="65"/>
      <c r="AH6" s="65"/>
      <c r="AI6" s="65"/>
      <c r="AJ6" s="65"/>
    </row>
    <row r="7" spans="1:36" ht="29.1" customHeight="1" thickBot="1" x14ac:dyDescent="0.35">
      <c r="C7" s="135" t="s">
        <v>92</v>
      </c>
      <c r="D7" s="135"/>
      <c r="E7" s="135"/>
      <c r="X7" s="20" t="s">
        <v>20</v>
      </c>
      <c r="Z7" s="65"/>
      <c r="AA7" s="65" t="s">
        <v>91</v>
      </c>
      <c r="AB7" s="1" t="s">
        <v>90</v>
      </c>
      <c r="AE7" s="65"/>
      <c r="AF7" s="65"/>
      <c r="AJ7" s="65"/>
    </row>
    <row r="8" spans="1:36" ht="57" customHeight="1" thickBot="1" x14ac:dyDescent="0.3">
      <c r="C8" s="78" t="s">
        <v>89</v>
      </c>
      <c r="D8" s="78" t="s">
        <v>88</v>
      </c>
      <c r="E8" s="85" t="s">
        <v>65</v>
      </c>
      <c r="F8" s="64" t="s">
        <v>87</v>
      </c>
      <c r="X8" s="20" t="s">
        <v>17</v>
      </c>
      <c r="AA8" t="s">
        <v>86</v>
      </c>
      <c r="AB8" t="s">
        <v>85</v>
      </c>
    </row>
    <row r="9" spans="1:36" ht="15" customHeight="1" x14ac:dyDescent="0.25">
      <c r="B9" s="43" t="s">
        <v>84</v>
      </c>
      <c r="C9" s="34" t="s">
        <v>83</v>
      </c>
      <c r="D9" s="79">
        <v>0.67</v>
      </c>
      <c r="E9" s="83">
        <v>0.24199999999999999</v>
      </c>
      <c r="F9" s="56">
        <v>0.08</v>
      </c>
      <c r="X9" s="20" t="s">
        <v>21</v>
      </c>
      <c r="Z9" s="34" t="s">
        <v>82</v>
      </c>
      <c r="AA9" s="63">
        <v>7.1999999999999995E-2</v>
      </c>
      <c r="AB9" s="62">
        <v>3.5000000000000003E-2</v>
      </c>
    </row>
    <row r="10" spans="1:36" ht="15" customHeight="1" x14ac:dyDescent="0.25">
      <c r="C10" s="36" t="s">
        <v>81</v>
      </c>
      <c r="D10" s="80">
        <v>0.05</v>
      </c>
      <c r="E10" s="83">
        <v>0.24199999999999999</v>
      </c>
      <c r="F10" s="57">
        <v>2.3E-2</v>
      </c>
      <c r="X10" s="20" t="s">
        <v>19</v>
      </c>
      <c r="Z10" s="36" t="s">
        <v>80</v>
      </c>
      <c r="AA10" s="58">
        <v>2.3E-2</v>
      </c>
      <c r="AB10" s="61">
        <v>3.5000000000000003E-2</v>
      </c>
    </row>
    <row r="11" spans="1:36" ht="15" customHeight="1" x14ac:dyDescent="0.25">
      <c r="C11" s="36" t="s">
        <v>79</v>
      </c>
      <c r="D11" s="81">
        <v>0.36</v>
      </c>
      <c r="E11" s="83">
        <v>0.24199999999999999</v>
      </c>
      <c r="F11" s="56">
        <v>4.1000000000000002E-2</v>
      </c>
      <c r="X11" s="20" t="s">
        <v>16</v>
      </c>
      <c r="Z11" s="36" t="s">
        <v>78</v>
      </c>
      <c r="AA11" s="58">
        <v>0.04</v>
      </c>
      <c r="AB11" s="61">
        <v>3.5000000000000003E-2</v>
      </c>
    </row>
    <row r="12" spans="1:36" ht="15" customHeight="1" x14ac:dyDescent="0.25">
      <c r="C12" s="36" t="s">
        <v>77</v>
      </c>
      <c r="D12" s="80">
        <v>0.27400000000000002</v>
      </c>
      <c r="E12" s="83">
        <v>0.24199999999999999</v>
      </c>
      <c r="F12" s="57">
        <v>3.5000000000000003E-2</v>
      </c>
      <c r="X12" s="20" t="s">
        <v>22</v>
      </c>
      <c r="Z12" s="36" t="s">
        <v>76</v>
      </c>
      <c r="AA12" s="58">
        <v>3.3000000000000002E-2</v>
      </c>
      <c r="AB12" s="61">
        <v>3.5000000000000003E-2</v>
      </c>
    </row>
    <row r="13" spans="1:36" ht="15" customHeight="1" x14ac:dyDescent="0.25">
      <c r="C13" s="36" t="s">
        <v>75</v>
      </c>
      <c r="D13" s="81">
        <v>0.27</v>
      </c>
      <c r="E13" s="83">
        <v>0.24199999999999999</v>
      </c>
      <c r="F13" s="56">
        <v>3.5000000000000003E-2</v>
      </c>
      <c r="Z13" s="36" t="s">
        <v>74</v>
      </c>
      <c r="AA13" s="58">
        <v>3.3000000000000002E-2</v>
      </c>
      <c r="AB13" s="61">
        <v>3.5000000000000003E-2</v>
      </c>
    </row>
    <row r="14" spans="1:36" ht="15" customHeight="1" x14ac:dyDescent="0.25">
      <c r="C14" s="36" t="s">
        <v>73</v>
      </c>
      <c r="D14" s="80">
        <v>0.22500000000000001</v>
      </c>
      <c r="E14" s="83">
        <v>0.24199999999999999</v>
      </c>
      <c r="F14" s="57">
        <v>2.9000000000000001E-2</v>
      </c>
      <c r="X14" s="20" t="s">
        <v>23</v>
      </c>
      <c r="Z14" s="36" t="s">
        <v>72</v>
      </c>
      <c r="AA14" s="58">
        <v>5.3999999999999999E-2</v>
      </c>
      <c r="AB14" s="61">
        <v>3.5000000000000003E-2</v>
      </c>
    </row>
    <row r="15" spans="1:36" ht="15" customHeight="1" thickBot="1" x14ac:dyDescent="0.3">
      <c r="C15" s="36" t="s">
        <v>71</v>
      </c>
      <c r="D15" s="80">
        <v>0.34100000000000003</v>
      </c>
      <c r="E15" s="83">
        <v>0.24199999999999999</v>
      </c>
      <c r="F15" s="56">
        <v>0.04</v>
      </c>
      <c r="Z15" s="38" t="s">
        <v>70</v>
      </c>
      <c r="AA15" s="60">
        <v>4.1000000000000002E-2</v>
      </c>
      <c r="AB15" s="59">
        <v>3.5000000000000003E-2</v>
      </c>
    </row>
    <row r="16" spans="1:36" ht="15" customHeight="1" x14ac:dyDescent="0.25">
      <c r="C16" s="36" t="s">
        <v>69</v>
      </c>
      <c r="D16" s="80">
        <v>0.2</v>
      </c>
      <c r="E16" s="83">
        <v>0.24199999999999999</v>
      </c>
      <c r="F16" s="57">
        <v>2.7E-2</v>
      </c>
      <c r="X16" s="20" t="s">
        <v>24</v>
      </c>
      <c r="Z16" t="s">
        <v>68</v>
      </c>
      <c r="AA16" s="58">
        <v>3.5000000000000003E-2</v>
      </c>
    </row>
    <row r="17" spans="3:24" ht="16.5" x14ac:dyDescent="0.25">
      <c r="C17" s="36" t="s">
        <v>67</v>
      </c>
      <c r="D17" s="80">
        <v>0.29199999999999998</v>
      </c>
      <c r="E17" s="83">
        <v>0.24199999999999999</v>
      </c>
      <c r="F17" s="56">
        <v>3.3000000000000002E-2</v>
      </c>
      <c r="X17" s="20" t="s">
        <v>21</v>
      </c>
    </row>
    <row r="18" spans="3:24" ht="17.25" thickBot="1" x14ac:dyDescent="0.3">
      <c r="C18" s="38" t="s">
        <v>66</v>
      </c>
      <c r="D18" s="82">
        <v>0.21199999999999999</v>
      </c>
      <c r="E18" s="84">
        <v>0.24199999999999999</v>
      </c>
      <c r="F18" s="57">
        <v>2.9000000000000001E-2</v>
      </c>
      <c r="X18" s="20" t="s">
        <v>16</v>
      </c>
    </row>
    <row r="19" spans="3:24" ht="16.5" x14ac:dyDescent="0.25">
      <c r="C19" t="s">
        <v>65</v>
      </c>
      <c r="D19" s="56">
        <v>0.24199999999999999</v>
      </c>
      <c r="E19" s="56">
        <v>0.24199999999999999</v>
      </c>
      <c r="F19" s="56">
        <v>0.03</v>
      </c>
      <c r="X19" s="20" t="s">
        <v>21</v>
      </c>
    </row>
    <row r="21" spans="3:24" ht="16.5" x14ac:dyDescent="0.25">
      <c r="X21" s="20" t="s">
        <v>18</v>
      </c>
    </row>
    <row r="22" spans="3:24" ht="16.5" x14ac:dyDescent="0.25">
      <c r="X22" s="20" t="s">
        <v>18</v>
      </c>
    </row>
    <row r="23" spans="3:24" ht="16.5" x14ac:dyDescent="0.25">
      <c r="X23" s="20" t="s">
        <v>24</v>
      </c>
    </row>
    <row r="24" spans="3:24" ht="16.5" x14ac:dyDescent="0.25">
      <c r="X24" s="20" t="s">
        <v>18</v>
      </c>
    </row>
    <row r="25" spans="3:24" ht="16.5" x14ac:dyDescent="0.25">
      <c r="X25" s="20" t="s">
        <v>24</v>
      </c>
    </row>
  </sheetData>
  <mergeCells count="1">
    <mergeCell ref="C7:E7"/>
  </mergeCells>
  <hyperlinks>
    <hyperlink ref="AB7" r:id="rId1" xr:uid="{AA61F5C7-8E1F-4B04-8B8C-6DA08EF088A5}"/>
    <hyperlink ref="B2" r:id="rId2" xr:uid="{0F619695-5834-4716-BD52-06A5EE513970}"/>
  </hyperlinks>
  <pageMargins left="0.7" right="0.7" top="0.75" bottom="0.75" header="0.3" footer="0.3"/>
  <pageSetup orientation="portrait" horizontalDpi="1200" verticalDpi="120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6CEBA-FD55-4E1A-8FAA-D1EE8402A510}">
  <sheetPr>
    <tabColor rgb="FFFF0000"/>
  </sheetPr>
  <dimension ref="A1:I80"/>
  <sheetViews>
    <sheetView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:C78"/>
    </sheetView>
  </sheetViews>
  <sheetFormatPr defaultRowHeight="15" x14ac:dyDescent="0.25"/>
  <cols>
    <col min="1" max="1" width="13.42578125" style="10" customWidth="1"/>
    <col min="2" max="2" width="20.42578125" customWidth="1"/>
    <col min="3" max="3" width="27.42578125" customWidth="1"/>
    <col min="4" max="4" width="24.42578125" customWidth="1"/>
    <col min="5" max="5" width="20.42578125" style="2" customWidth="1"/>
    <col min="6" max="6" width="24.85546875" customWidth="1"/>
    <col min="7" max="7" width="14" customWidth="1"/>
    <col min="8" max="8" width="17.5703125" customWidth="1"/>
    <col min="9" max="9" width="15.85546875" customWidth="1"/>
  </cols>
  <sheetData>
    <row r="1" spans="1:9" x14ac:dyDescent="0.25">
      <c r="A1" s="72" t="s">
        <v>124</v>
      </c>
      <c r="B1" t="s">
        <v>145</v>
      </c>
      <c r="E1"/>
    </row>
    <row r="2" spans="1:9" x14ac:dyDescent="0.25">
      <c r="A2" s="72" t="s">
        <v>125</v>
      </c>
      <c r="B2" s="1" t="s">
        <v>131</v>
      </c>
      <c r="C2" s="76"/>
      <c r="E2"/>
    </row>
    <row r="3" spans="1:9" x14ac:dyDescent="0.25">
      <c r="A3" s="72" t="s">
        <v>126</v>
      </c>
      <c r="B3" t="s">
        <v>146</v>
      </c>
      <c r="E3"/>
    </row>
    <row r="4" spans="1:9" x14ac:dyDescent="0.25">
      <c r="A4" s="43"/>
      <c r="E4"/>
    </row>
    <row r="5" spans="1:9" s="74" customFormat="1" x14ac:dyDescent="0.25">
      <c r="A5" s="73" t="s">
        <v>128</v>
      </c>
    </row>
    <row r="6" spans="1:9" x14ac:dyDescent="0.25">
      <c r="A6" s="17"/>
    </row>
    <row r="7" spans="1:9" ht="60.75" customHeight="1" x14ac:dyDescent="0.25">
      <c r="A7" s="18" t="s">
        <v>2</v>
      </c>
      <c r="B7" s="12" t="s">
        <v>3</v>
      </c>
      <c r="C7" s="12" t="s">
        <v>4</v>
      </c>
      <c r="D7" s="86" t="s">
        <v>5</v>
      </c>
      <c r="E7" s="87" t="s">
        <v>6</v>
      </c>
      <c r="F7" s="87" t="s">
        <v>5</v>
      </c>
      <c r="G7" s="87" t="s">
        <v>52</v>
      </c>
      <c r="H7" s="87" t="s">
        <v>7</v>
      </c>
      <c r="I7" s="87" t="s">
        <v>8</v>
      </c>
    </row>
    <row r="8" spans="1:9" ht="33" customHeight="1" x14ac:dyDescent="0.25">
      <c r="A8" s="18"/>
      <c r="B8" s="12" t="s">
        <v>9</v>
      </c>
      <c r="C8" s="12" t="s">
        <v>25</v>
      </c>
      <c r="D8" s="12" t="s">
        <v>26</v>
      </c>
      <c r="E8" s="88"/>
      <c r="F8" s="88" t="s">
        <v>27</v>
      </c>
      <c r="G8" s="89"/>
      <c r="H8" s="88" t="s">
        <v>28</v>
      </c>
      <c r="I8" s="89"/>
    </row>
    <row r="9" spans="1:9" x14ac:dyDescent="0.25">
      <c r="A9" s="19">
        <v>1949</v>
      </c>
      <c r="B9" s="5">
        <v>31.981503</v>
      </c>
      <c r="C9">
        <v>15.18</v>
      </c>
      <c r="D9" s="6">
        <f t="shared" ref="D9:D72" si="0">1/C9</f>
        <v>6.5876152832674575E-2</v>
      </c>
      <c r="E9" s="91"/>
      <c r="F9" s="92">
        <f t="shared" ref="F9:F40" si="1">D9*1000</f>
        <v>65.876152832674578</v>
      </c>
      <c r="G9" s="93"/>
      <c r="H9" s="94">
        <f t="shared" ref="H9:H72" si="2">B9/C9</f>
        <v>2.1068183794466404</v>
      </c>
      <c r="I9" s="93"/>
    </row>
    <row r="10" spans="1:9" x14ac:dyDescent="0.25">
      <c r="A10" s="19">
        <v>1950</v>
      </c>
      <c r="B10" s="5">
        <v>34.615768000000003</v>
      </c>
      <c r="C10">
        <v>15.12</v>
      </c>
      <c r="D10" s="6">
        <f t="shared" si="0"/>
        <v>6.6137566137566148E-2</v>
      </c>
      <c r="E10" s="91"/>
      <c r="F10" s="92">
        <f t="shared" si="1"/>
        <v>66.137566137566154</v>
      </c>
      <c r="G10" s="93"/>
      <c r="H10" s="94">
        <f t="shared" si="2"/>
        <v>2.2894026455026459</v>
      </c>
      <c r="I10" s="93"/>
    </row>
    <row r="11" spans="1:9" x14ac:dyDescent="0.25">
      <c r="A11" s="19">
        <v>1951</v>
      </c>
      <c r="B11" s="5">
        <v>36.974029999999999</v>
      </c>
      <c r="C11">
        <v>14.95</v>
      </c>
      <c r="D11" s="6">
        <f t="shared" si="0"/>
        <v>6.6889632107023408E-2</v>
      </c>
      <c r="E11" s="91"/>
      <c r="F11" s="92">
        <f t="shared" si="1"/>
        <v>66.889632107023402</v>
      </c>
      <c r="G11" s="93"/>
      <c r="H11" s="94">
        <f t="shared" si="2"/>
        <v>2.4731792642140467</v>
      </c>
      <c r="I11" s="93"/>
    </row>
    <row r="12" spans="1:9" x14ac:dyDescent="0.25">
      <c r="A12" s="19">
        <v>1952</v>
      </c>
      <c r="B12" s="5">
        <v>36.747824000000001</v>
      </c>
      <c r="C12">
        <v>14.27</v>
      </c>
      <c r="D12" s="6">
        <f t="shared" si="0"/>
        <v>7.0077084793272598E-2</v>
      </c>
      <c r="E12" s="91"/>
      <c r="F12" s="92">
        <f t="shared" si="1"/>
        <v>70.077084793272604</v>
      </c>
      <c r="G12" s="93"/>
      <c r="H12" s="94">
        <f t="shared" si="2"/>
        <v>2.5751803784162579</v>
      </c>
      <c r="I12" s="93"/>
    </row>
    <row r="13" spans="1:9" x14ac:dyDescent="0.25">
      <c r="A13" s="19">
        <v>1953</v>
      </c>
      <c r="B13" s="5">
        <v>37.664467999999999</v>
      </c>
      <c r="C13">
        <v>13.97</v>
      </c>
      <c r="D13" s="6">
        <f t="shared" si="0"/>
        <v>7.1581961345740866E-2</v>
      </c>
      <c r="E13" s="91"/>
      <c r="F13" s="92">
        <f t="shared" si="1"/>
        <v>71.581961345740865</v>
      </c>
      <c r="G13" s="93"/>
      <c r="H13" s="94">
        <f t="shared" si="2"/>
        <v>2.6960964924838939</v>
      </c>
      <c r="I13" s="93"/>
    </row>
    <row r="14" spans="1:9" x14ac:dyDescent="0.25">
      <c r="A14" s="19">
        <v>1954</v>
      </c>
      <c r="B14" s="5">
        <v>36.639381999999998</v>
      </c>
      <c r="C14">
        <v>13.67</v>
      </c>
      <c r="D14" s="6">
        <f t="shared" si="0"/>
        <v>7.3152889539136789E-2</v>
      </c>
      <c r="E14" s="91"/>
      <c r="F14" s="92">
        <f t="shared" si="1"/>
        <v>73.152889539136794</v>
      </c>
      <c r="G14" s="93"/>
      <c r="H14" s="94">
        <f t="shared" si="2"/>
        <v>2.680276664228237</v>
      </c>
      <c r="I14" s="93"/>
    </row>
    <row r="15" spans="1:9" x14ac:dyDescent="0.25">
      <c r="A15" s="19">
        <v>1955</v>
      </c>
      <c r="B15" s="5">
        <v>40.207971000000001</v>
      </c>
      <c r="C15">
        <v>14</v>
      </c>
      <c r="D15" s="6">
        <f t="shared" si="0"/>
        <v>7.1428571428571425E-2</v>
      </c>
      <c r="E15" s="91"/>
      <c r="F15" s="92">
        <f t="shared" si="1"/>
        <v>71.428571428571431</v>
      </c>
      <c r="G15" s="93"/>
      <c r="H15" s="94">
        <f t="shared" si="2"/>
        <v>2.8719979285714285</v>
      </c>
      <c r="I15" s="93"/>
    </row>
    <row r="16" spans="1:9" x14ac:dyDescent="0.25">
      <c r="A16" s="19">
        <v>1956</v>
      </c>
      <c r="B16" s="5">
        <v>41.754252000000001</v>
      </c>
      <c r="C16">
        <v>14.24</v>
      </c>
      <c r="D16" s="6">
        <f t="shared" si="0"/>
        <v>7.02247191011236E-2</v>
      </c>
      <c r="E16" s="91"/>
      <c r="F16" s="92">
        <f t="shared" si="1"/>
        <v>70.224719101123597</v>
      </c>
      <c r="G16" s="93"/>
      <c r="H16" s="94">
        <f t="shared" si="2"/>
        <v>2.932180617977528</v>
      </c>
      <c r="I16" s="93"/>
    </row>
    <row r="17" spans="1:9" x14ac:dyDescent="0.25">
      <c r="A17" s="19">
        <v>1957</v>
      </c>
      <c r="B17" s="5">
        <v>41.787185999999998</v>
      </c>
      <c r="C17">
        <v>13.96</v>
      </c>
      <c r="D17" s="6">
        <f t="shared" si="0"/>
        <v>7.1633237822349566E-2</v>
      </c>
      <c r="E17" s="91"/>
      <c r="F17" s="92">
        <f t="shared" si="1"/>
        <v>71.633237822349571</v>
      </c>
      <c r="G17" s="93"/>
      <c r="H17" s="94">
        <f t="shared" si="2"/>
        <v>2.9933514326647561</v>
      </c>
      <c r="I17" s="93"/>
    </row>
    <row r="18" spans="1:9" x14ac:dyDescent="0.25">
      <c r="A18" s="19">
        <v>1958</v>
      </c>
      <c r="B18" s="5">
        <v>41.645026999999999</v>
      </c>
      <c r="C18">
        <v>14.01</v>
      </c>
      <c r="D18" s="6">
        <f t="shared" si="0"/>
        <v>7.1377587437544618E-2</v>
      </c>
      <c r="E18" s="91"/>
      <c r="F18" s="92">
        <f t="shared" si="1"/>
        <v>71.377587437544619</v>
      </c>
      <c r="G18" s="93"/>
      <c r="H18" s="94">
        <f t="shared" si="2"/>
        <v>2.9725215560314062</v>
      </c>
      <c r="I18" s="93"/>
    </row>
    <row r="19" spans="1:9" x14ac:dyDescent="0.25">
      <c r="A19" s="19">
        <v>1959</v>
      </c>
      <c r="B19" s="5">
        <v>43.465721000000002</v>
      </c>
      <c r="C19">
        <v>13.68</v>
      </c>
      <c r="D19" s="6">
        <f t="shared" si="0"/>
        <v>7.3099415204678359E-2</v>
      </c>
      <c r="E19" s="91"/>
      <c r="F19" s="92">
        <f t="shared" si="1"/>
        <v>73.099415204678365</v>
      </c>
      <c r="G19" s="93"/>
      <c r="H19" s="94">
        <f t="shared" si="2"/>
        <v>3.1773187865497077</v>
      </c>
      <c r="I19" s="93"/>
    </row>
    <row r="20" spans="1:9" x14ac:dyDescent="0.25">
      <c r="A20" s="19">
        <v>1960</v>
      </c>
      <c r="B20" s="5">
        <v>45.086455000000001</v>
      </c>
      <c r="C20">
        <v>13.83</v>
      </c>
      <c r="D20" s="6">
        <f t="shared" si="0"/>
        <v>7.230657989877079E-2</v>
      </c>
      <c r="E20" s="91"/>
      <c r="F20" s="92">
        <f t="shared" si="1"/>
        <v>72.306579898770792</v>
      </c>
      <c r="G20" s="93"/>
      <c r="H20" s="94">
        <f t="shared" si="2"/>
        <v>3.2600473608098337</v>
      </c>
      <c r="I20" s="93"/>
    </row>
    <row r="21" spans="1:9" x14ac:dyDescent="0.25">
      <c r="A21" s="19">
        <v>1961</v>
      </c>
      <c r="B21" s="5">
        <v>45.737836000000001</v>
      </c>
      <c r="C21">
        <v>13.68</v>
      </c>
      <c r="D21" s="6">
        <f t="shared" si="0"/>
        <v>7.3099415204678359E-2</v>
      </c>
      <c r="E21" s="91"/>
      <c r="F21" s="92">
        <f t="shared" si="1"/>
        <v>73.099415204678365</v>
      </c>
      <c r="G21" s="93"/>
      <c r="H21" s="94">
        <f t="shared" si="2"/>
        <v>3.3434090643274854</v>
      </c>
      <c r="I21" s="93"/>
    </row>
    <row r="22" spans="1:9" x14ac:dyDescent="0.25">
      <c r="A22" s="19">
        <v>1962</v>
      </c>
      <c r="B22" s="5">
        <v>47.826436999999999</v>
      </c>
      <c r="C22">
        <v>13.48</v>
      </c>
      <c r="D22" s="6">
        <f t="shared" si="0"/>
        <v>7.418397626112759E-2</v>
      </c>
      <c r="E22" s="91"/>
      <c r="F22" s="92">
        <f t="shared" si="1"/>
        <v>74.183976261127597</v>
      </c>
      <c r="G22" s="93"/>
      <c r="H22" s="94">
        <f t="shared" si="2"/>
        <v>3.5479552670623145</v>
      </c>
      <c r="I22" s="93"/>
    </row>
    <row r="23" spans="1:9" x14ac:dyDescent="0.25">
      <c r="A23" s="19">
        <v>1963</v>
      </c>
      <c r="B23" s="5">
        <v>49.644195000000003</v>
      </c>
      <c r="C23">
        <v>13.41</v>
      </c>
      <c r="D23" s="6">
        <f t="shared" si="0"/>
        <v>7.4571215510812819E-2</v>
      </c>
      <c r="E23" s="91"/>
      <c r="F23" s="92">
        <f t="shared" si="1"/>
        <v>74.57121551081282</v>
      </c>
      <c r="G23" s="93"/>
      <c r="H23" s="94">
        <f t="shared" si="2"/>
        <v>3.7020279642058167</v>
      </c>
      <c r="I23" s="93"/>
    </row>
    <row r="24" spans="1:9" x14ac:dyDescent="0.25">
      <c r="A24" s="19">
        <v>1964</v>
      </c>
      <c r="B24" s="5">
        <v>51.814788</v>
      </c>
      <c r="C24">
        <v>13.23</v>
      </c>
      <c r="D24" s="6">
        <f t="shared" si="0"/>
        <v>7.5585789871504161E-2</v>
      </c>
      <c r="E24" s="91"/>
      <c r="F24" s="92">
        <f t="shared" si="1"/>
        <v>75.585789871504161</v>
      </c>
      <c r="G24" s="93"/>
      <c r="H24" s="94">
        <f t="shared" si="2"/>
        <v>3.9164616780045352</v>
      </c>
      <c r="I24" s="93"/>
    </row>
    <row r="25" spans="1:9" x14ac:dyDescent="0.25">
      <c r="A25" s="19">
        <v>1965</v>
      </c>
      <c r="B25" s="5">
        <v>54.015002000000003</v>
      </c>
      <c r="C25">
        <v>12.95</v>
      </c>
      <c r="D25" s="6">
        <f t="shared" si="0"/>
        <v>7.7220077220077218E-2</v>
      </c>
      <c r="E25" s="91"/>
      <c r="F25" s="92">
        <f t="shared" si="1"/>
        <v>77.220077220077215</v>
      </c>
      <c r="G25" s="93"/>
      <c r="H25" s="94">
        <f t="shared" si="2"/>
        <v>4.1710426254826256</v>
      </c>
      <c r="I25" s="93"/>
    </row>
    <row r="26" spans="1:9" x14ac:dyDescent="0.25">
      <c r="A26" s="19">
        <v>1966</v>
      </c>
      <c r="B26" s="5">
        <v>57.014332000000003</v>
      </c>
      <c r="C26">
        <v>12.82</v>
      </c>
      <c r="D26" s="6">
        <f t="shared" si="0"/>
        <v>7.8003120124804995E-2</v>
      </c>
      <c r="E26" s="91"/>
      <c r="F26" s="92">
        <f t="shared" si="1"/>
        <v>78.003120124804994</v>
      </c>
      <c r="G26" s="93"/>
      <c r="H26" s="94">
        <f t="shared" si="2"/>
        <v>4.4472957878315134</v>
      </c>
      <c r="I26" s="93"/>
    </row>
    <row r="27" spans="1:9" x14ac:dyDescent="0.25">
      <c r="A27" s="19">
        <v>1967</v>
      </c>
      <c r="B27" s="5">
        <v>58.904522</v>
      </c>
      <c r="C27">
        <v>12.9</v>
      </c>
      <c r="D27" s="6">
        <f t="shared" si="0"/>
        <v>7.7519379844961239E-2</v>
      </c>
      <c r="E27" s="91"/>
      <c r="F27" s="92">
        <f t="shared" si="1"/>
        <v>77.519379844961236</v>
      </c>
      <c r="G27" s="93"/>
      <c r="H27" s="94">
        <f t="shared" si="2"/>
        <v>4.5662420155038754</v>
      </c>
      <c r="I27" s="93"/>
    </row>
    <row r="28" spans="1:9" x14ac:dyDescent="0.25">
      <c r="A28" s="19">
        <v>1968</v>
      </c>
      <c r="B28" s="5">
        <v>62.414507999999998</v>
      </c>
      <c r="C28">
        <v>13.02</v>
      </c>
      <c r="D28" s="6">
        <f t="shared" si="0"/>
        <v>7.6804915514592939E-2</v>
      </c>
      <c r="E28" s="91"/>
      <c r="F28" s="92">
        <f t="shared" si="1"/>
        <v>76.804915514592935</v>
      </c>
      <c r="G28" s="93"/>
      <c r="H28" s="94">
        <f t="shared" si="2"/>
        <v>4.793741013824885</v>
      </c>
      <c r="I28" s="93"/>
    </row>
    <row r="29" spans="1:9" ht="15.75" thickBot="1" x14ac:dyDescent="0.3">
      <c r="A29" s="19">
        <v>1969</v>
      </c>
      <c r="B29" s="5">
        <v>65.614020999999994</v>
      </c>
      <c r="C29">
        <v>13.28</v>
      </c>
      <c r="D29" s="6">
        <f t="shared" si="0"/>
        <v>7.5301204819277115E-2</v>
      </c>
      <c r="E29" s="91"/>
      <c r="F29" s="92">
        <f t="shared" si="1"/>
        <v>75.301204819277118</v>
      </c>
      <c r="G29" s="93"/>
      <c r="H29" s="94">
        <f t="shared" si="2"/>
        <v>4.940814834337349</v>
      </c>
      <c r="I29" s="93"/>
    </row>
    <row r="30" spans="1:9" x14ac:dyDescent="0.25">
      <c r="A30" s="19">
        <v>1970</v>
      </c>
      <c r="B30" s="5">
        <v>67.838324999999998</v>
      </c>
      <c r="C30">
        <v>13.7</v>
      </c>
      <c r="D30" s="6">
        <f t="shared" si="0"/>
        <v>7.2992700729927015E-2</v>
      </c>
      <c r="E30" s="95">
        <f t="shared" ref="E30:E61" si="3">B30/B$30</f>
        <v>1</v>
      </c>
      <c r="F30" s="96">
        <f t="shared" si="1"/>
        <v>72.992700729927009</v>
      </c>
      <c r="G30" s="97">
        <f t="shared" ref="G30:I77" si="4">F30/F$30</f>
        <v>1</v>
      </c>
      <c r="H30" s="94">
        <f t="shared" si="2"/>
        <v>4.9517025547445259</v>
      </c>
      <c r="I30" s="97">
        <f t="shared" si="4"/>
        <v>1</v>
      </c>
    </row>
    <row r="31" spans="1:9" x14ac:dyDescent="0.25">
      <c r="A31" s="19">
        <v>1971</v>
      </c>
      <c r="B31" s="5">
        <v>69.282843</v>
      </c>
      <c r="C31">
        <v>13.55</v>
      </c>
      <c r="D31" s="6">
        <f t="shared" si="0"/>
        <v>7.3800738007380073E-2</v>
      </c>
      <c r="E31" s="98">
        <f t="shared" si="3"/>
        <v>1.021293538718711</v>
      </c>
      <c r="F31" s="96">
        <f t="shared" si="1"/>
        <v>73.800738007380076</v>
      </c>
      <c r="G31" s="99">
        <f t="shared" si="4"/>
        <v>1.0110701107011071</v>
      </c>
      <c r="H31" s="94">
        <f t="shared" si="2"/>
        <v>5.1131249446494458</v>
      </c>
      <c r="I31" s="99">
        <f t="shared" si="4"/>
        <v>1.0325993712506523</v>
      </c>
    </row>
    <row r="32" spans="1:9" x14ac:dyDescent="0.25">
      <c r="A32" s="19">
        <v>1972</v>
      </c>
      <c r="B32" s="5">
        <v>72.687867999999995</v>
      </c>
      <c r="C32">
        <v>13.5</v>
      </c>
      <c r="D32" s="6">
        <f t="shared" si="0"/>
        <v>7.407407407407407E-2</v>
      </c>
      <c r="E32" s="98">
        <f t="shared" si="3"/>
        <v>1.0714867738848211</v>
      </c>
      <c r="F32" s="96">
        <f t="shared" si="1"/>
        <v>74.074074074074076</v>
      </c>
      <c r="G32" s="99">
        <f t="shared" si="4"/>
        <v>1.0148148148148148</v>
      </c>
      <c r="H32" s="94">
        <f t="shared" si="2"/>
        <v>5.3842865185185182</v>
      </c>
      <c r="I32" s="99">
        <f t="shared" si="4"/>
        <v>1.0873606520164478</v>
      </c>
    </row>
    <row r="33" spans="1:9" x14ac:dyDescent="0.25">
      <c r="A33" s="19">
        <v>1973</v>
      </c>
      <c r="B33" s="5">
        <v>75.683689999999999</v>
      </c>
      <c r="C33">
        <v>13.31</v>
      </c>
      <c r="D33" s="6">
        <f t="shared" si="0"/>
        <v>7.5131480090157771E-2</v>
      </c>
      <c r="E33" s="98">
        <f t="shared" si="3"/>
        <v>1.1156479762729992</v>
      </c>
      <c r="F33" s="96">
        <f t="shared" si="1"/>
        <v>75.131480090157766</v>
      </c>
      <c r="G33" s="99">
        <f t="shared" si="4"/>
        <v>1.0293012772351613</v>
      </c>
      <c r="H33" s="94">
        <f t="shared" si="2"/>
        <v>5.6862276483846728</v>
      </c>
      <c r="I33" s="99">
        <f t="shared" si="4"/>
        <v>1.1483378869226211</v>
      </c>
    </row>
    <row r="34" spans="1:9" x14ac:dyDescent="0.25">
      <c r="A34" s="19">
        <v>1974</v>
      </c>
      <c r="B34" s="5">
        <v>73.962368999999995</v>
      </c>
      <c r="C34">
        <v>13.08</v>
      </c>
      <c r="D34" s="6">
        <f t="shared" si="0"/>
        <v>7.64525993883792E-2</v>
      </c>
      <c r="E34" s="98">
        <f t="shared" si="3"/>
        <v>1.0902741039080786</v>
      </c>
      <c r="F34" s="96">
        <f t="shared" si="1"/>
        <v>76.452599388379198</v>
      </c>
      <c r="G34" s="99">
        <f t="shared" si="4"/>
        <v>1.047400611620795</v>
      </c>
      <c r="H34" s="94">
        <f t="shared" si="2"/>
        <v>5.654615366972477</v>
      </c>
      <c r="I34" s="99">
        <f t="shared" si="4"/>
        <v>1.1419537632676358</v>
      </c>
    </row>
    <row r="35" spans="1:9" x14ac:dyDescent="0.25">
      <c r="A35" s="19">
        <v>1975</v>
      </c>
      <c r="B35" s="5">
        <v>71.964552999999995</v>
      </c>
      <c r="C35">
        <v>12.75</v>
      </c>
      <c r="D35" s="6">
        <f t="shared" si="0"/>
        <v>7.8431372549019607E-2</v>
      </c>
      <c r="E35" s="98">
        <f t="shared" si="3"/>
        <v>1.0608244381033878</v>
      </c>
      <c r="F35" s="96">
        <f t="shared" si="1"/>
        <v>78.431372549019613</v>
      </c>
      <c r="G35" s="99">
        <f t="shared" si="4"/>
        <v>1.0745098039215686</v>
      </c>
      <c r="H35" s="94">
        <f t="shared" si="2"/>
        <v>5.6442786666666667</v>
      </c>
      <c r="I35" s="99">
        <f t="shared" si="4"/>
        <v>1.1398662589816793</v>
      </c>
    </row>
    <row r="36" spans="1:9" x14ac:dyDescent="0.25">
      <c r="A36" s="19">
        <v>1976</v>
      </c>
      <c r="B36" s="5">
        <v>75.974825999999993</v>
      </c>
      <c r="C36">
        <v>12.77</v>
      </c>
      <c r="D36" s="6">
        <f t="shared" si="0"/>
        <v>7.8308535630383716E-2</v>
      </c>
      <c r="E36" s="98">
        <f t="shared" si="3"/>
        <v>1.1199395916688686</v>
      </c>
      <c r="F36" s="96">
        <f t="shared" si="1"/>
        <v>78.308535630383716</v>
      </c>
      <c r="G36" s="99">
        <f t="shared" si="4"/>
        <v>1.072826938136257</v>
      </c>
      <c r="H36" s="94">
        <f t="shared" si="2"/>
        <v>5.9494773688332021</v>
      </c>
      <c r="I36" s="99">
        <f t="shared" si="4"/>
        <v>1.2015013630276818</v>
      </c>
    </row>
    <row r="37" spans="1:9" x14ac:dyDescent="0.25">
      <c r="A37" s="19">
        <v>1977</v>
      </c>
      <c r="B37" s="5">
        <v>77.961330000000004</v>
      </c>
      <c r="C37">
        <v>12.53</v>
      </c>
      <c r="D37" s="6">
        <f t="shared" si="0"/>
        <v>7.9808459696727854E-2</v>
      </c>
      <c r="E37" s="98">
        <f t="shared" si="3"/>
        <v>1.1492225080734233</v>
      </c>
      <c r="F37" s="96">
        <f t="shared" si="1"/>
        <v>79.808459696727851</v>
      </c>
      <c r="G37" s="99">
        <f t="shared" si="4"/>
        <v>1.0933758978451715</v>
      </c>
      <c r="H37" s="94">
        <f t="shared" si="2"/>
        <v>6.2219736632083009</v>
      </c>
      <c r="I37" s="99">
        <f t="shared" si="4"/>
        <v>1.2565321915886589</v>
      </c>
    </row>
    <row r="38" spans="1:9" x14ac:dyDescent="0.25">
      <c r="A38" s="19">
        <v>1978</v>
      </c>
      <c r="B38" s="5">
        <v>79.950406000000001</v>
      </c>
      <c r="C38">
        <v>12.17</v>
      </c>
      <c r="D38" s="6">
        <f t="shared" si="0"/>
        <v>8.2169268693508629E-2</v>
      </c>
      <c r="E38" s="98">
        <f t="shared" si="3"/>
        <v>1.1785433381499322</v>
      </c>
      <c r="F38" s="96">
        <f t="shared" si="1"/>
        <v>82.169268693508627</v>
      </c>
      <c r="G38" s="99">
        <f t="shared" si="4"/>
        <v>1.1257189811010682</v>
      </c>
      <c r="H38" s="94">
        <f t="shared" si="2"/>
        <v>6.5694663927691046</v>
      </c>
      <c r="I38" s="99">
        <f t="shared" si="4"/>
        <v>1.3267086058055932</v>
      </c>
    </row>
    <row r="39" spans="1:9" x14ac:dyDescent="0.25">
      <c r="A39" s="19">
        <v>1979</v>
      </c>
      <c r="B39" s="5">
        <v>80.858583999999993</v>
      </c>
      <c r="C39">
        <v>11.93</v>
      </c>
      <c r="D39" s="6">
        <f t="shared" si="0"/>
        <v>8.3822296730930432E-2</v>
      </c>
      <c r="E39" s="98">
        <f t="shared" si="3"/>
        <v>1.1919307264735679</v>
      </c>
      <c r="F39" s="96">
        <f t="shared" si="1"/>
        <v>83.822296730930432</v>
      </c>
      <c r="G39" s="99">
        <f t="shared" si="4"/>
        <v>1.1483654652137469</v>
      </c>
      <c r="H39" s="94">
        <f t="shared" si="2"/>
        <v>6.7777522212908634</v>
      </c>
      <c r="I39" s="99">
        <f t="shared" si="4"/>
        <v>1.3687720832093779</v>
      </c>
    </row>
    <row r="40" spans="1:9" x14ac:dyDescent="0.25">
      <c r="A40" s="19">
        <v>1980</v>
      </c>
      <c r="B40" s="5">
        <v>78.066668000000007</v>
      </c>
      <c r="C40">
        <v>11.55</v>
      </c>
      <c r="D40" s="6">
        <f t="shared" si="0"/>
        <v>8.6580086580086577E-2</v>
      </c>
      <c r="E40" s="98">
        <f t="shared" si="3"/>
        <v>1.1507752881575424</v>
      </c>
      <c r="F40" s="100">
        <f t="shared" si="1"/>
        <v>86.580086580086572</v>
      </c>
      <c r="G40" s="99">
        <f t="shared" si="4"/>
        <v>1.186147186147186</v>
      </c>
      <c r="H40" s="94">
        <f t="shared" si="2"/>
        <v>6.7590188744588744</v>
      </c>
      <c r="I40" s="99">
        <f t="shared" si="4"/>
        <v>1.3649888699357859</v>
      </c>
    </row>
    <row r="41" spans="1:9" x14ac:dyDescent="0.25">
      <c r="A41" s="19">
        <v>1981</v>
      </c>
      <c r="B41" s="5">
        <v>76.105776000000006</v>
      </c>
      <c r="C41">
        <v>10.98</v>
      </c>
      <c r="D41" s="6">
        <f t="shared" si="0"/>
        <v>9.107468123861566E-2</v>
      </c>
      <c r="E41" s="98">
        <f t="shared" si="3"/>
        <v>1.1218699164520942</v>
      </c>
      <c r="F41" s="100">
        <f t="shared" ref="F41:F72" si="5">D41*1000</f>
        <v>91.074681238615653</v>
      </c>
      <c r="G41" s="99">
        <f t="shared" si="4"/>
        <v>1.2477231329690344</v>
      </c>
      <c r="H41" s="94">
        <f t="shared" si="2"/>
        <v>6.931309289617487</v>
      </c>
      <c r="I41" s="99">
        <f t="shared" si="4"/>
        <v>1.3997830469393158</v>
      </c>
    </row>
    <row r="42" spans="1:9" x14ac:dyDescent="0.25">
      <c r="A42" s="19">
        <v>1982</v>
      </c>
      <c r="B42" s="5">
        <v>73.099185000000006</v>
      </c>
      <c r="C42">
        <v>10.74</v>
      </c>
      <c r="D42" s="6">
        <f t="shared" si="0"/>
        <v>9.3109869646182494E-2</v>
      </c>
      <c r="E42" s="98">
        <f t="shared" si="3"/>
        <v>1.0775499689887686</v>
      </c>
      <c r="F42" s="100">
        <f t="shared" si="5"/>
        <v>93.109869646182489</v>
      </c>
      <c r="G42" s="99">
        <f t="shared" si="4"/>
        <v>1.2756052141527001</v>
      </c>
      <c r="H42" s="94">
        <f t="shared" si="2"/>
        <v>6.8062555865921794</v>
      </c>
      <c r="I42" s="99">
        <f t="shared" si="4"/>
        <v>1.3745283589521535</v>
      </c>
    </row>
    <row r="43" spans="1:9" x14ac:dyDescent="0.25">
      <c r="A43" s="19">
        <v>1983</v>
      </c>
      <c r="B43" s="5">
        <v>72.970566000000005</v>
      </c>
      <c r="C43">
        <v>10.25</v>
      </c>
      <c r="D43" s="6">
        <f t="shared" si="0"/>
        <v>9.7560975609756101E-2</v>
      </c>
      <c r="E43" s="98">
        <f t="shared" si="3"/>
        <v>1.0756540053133683</v>
      </c>
      <c r="F43" s="100">
        <f t="shared" si="5"/>
        <v>97.560975609756099</v>
      </c>
      <c r="G43" s="99">
        <f t="shared" si="4"/>
        <v>1.3365853658536586</v>
      </c>
      <c r="H43" s="94">
        <f t="shared" si="2"/>
        <v>7.1190796097560982</v>
      </c>
      <c r="I43" s="99">
        <f t="shared" si="4"/>
        <v>1.4377034022237214</v>
      </c>
    </row>
    <row r="44" spans="1:9" x14ac:dyDescent="0.25">
      <c r="A44" s="19">
        <v>1984</v>
      </c>
      <c r="B44" s="5">
        <v>76.631701000000007</v>
      </c>
      <c r="C44">
        <v>10.039999999999999</v>
      </c>
      <c r="D44" s="6">
        <f t="shared" si="0"/>
        <v>9.9601593625498017E-2</v>
      </c>
      <c r="E44" s="98">
        <f t="shared" si="3"/>
        <v>1.1296225400612414</v>
      </c>
      <c r="F44" s="100">
        <f t="shared" si="5"/>
        <v>99.601593625498012</v>
      </c>
      <c r="G44" s="99">
        <f t="shared" si="4"/>
        <v>1.3645418326693228</v>
      </c>
      <c r="H44" s="94">
        <f t="shared" si="2"/>
        <v>7.6326395418326705</v>
      </c>
      <c r="I44" s="99">
        <f t="shared" si="4"/>
        <v>1.5414172110397415</v>
      </c>
    </row>
    <row r="45" spans="1:9" x14ac:dyDescent="0.25">
      <c r="A45" s="19">
        <v>1985</v>
      </c>
      <c r="B45" s="5">
        <v>76.392385000000004</v>
      </c>
      <c r="C45">
        <v>9.61</v>
      </c>
      <c r="D45" s="6">
        <f t="shared" si="0"/>
        <v>0.10405827263267431</v>
      </c>
      <c r="E45" s="98">
        <f t="shared" si="3"/>
        <v>1.1260947996578632</v>
      </c>
      <c r="F45" s="100">
        <f t="shared" si="5"/>
        <v>104.0582726326743</v>
      </c>
      <c r="G45" s="99">
        <f t="shared" si="4"/>
        <v>1.425598335067638</v>
      </c>
      <c r="H45" s="94">
        <f t="shared" si="2"/>
        <v>7.9492596253902192</v>
      </c>
      <c r="I45" s="99">
        <f t="shared" si="4"/>
        <v>1.6053588715205747</v>
      </c>
    </row>
    <row r="46" spans="1:9" x14ac:dyDescent="0.25">
      <c r="A46" s="19">
        <v>1986</v>
      </c>
      <c r="B46" s="5">
        <v>76.647004999999993</v>
      </c>
      <c r="C46">
        <v>9.32</v>
      </c>
      <c r="D46" s="6">
        <f t="shared" si="0"/>
        <v>0.1072961373390558</v>
      </c>
      <c r="E46" s="98">
        <f t="shared" si="3"/>
        <v>1.1298481352539291</v>
      </c>
      <c r="F46" s="100">
        <f t="shared" si="5"/>
        <v>107.2961373390558</v>
      </c>
      <c r="G46" s="99">
        <f t="shared" si="4"/>
        <v>1.4699570815450644</v>
      </c>
      <c r="H46" s="94">
        <f t="shared" si="2"/>
        <v>8.2239275751072949</v>
      </c>
      <c r="I46" s="99">
        <f t="shared" si="4"/>
        <v>1.6608282674869983</v>
      </c>
    </row>
    <row r="47" spans="1:9" x14ac:dyDescent="0.25">
      <c r="A47" s="19">
        <v>1987</v>
      </c>
      <c r="B47" s="5">
        <v>79.054456000000002</v>
      </c>
      <c r="C47">
        <v>9.2899999999999991</v>
      </c>
      <c r="D47" s="6">
        <f t="shared" si="0"/>
        <v>0.10764262648008613</v>
      </c>
      <c r="E47" s="98">
        <f t="shared" si="3"/>
        <v>1.1653362019183109</v>
      </c>
      <c r="F47" s="100">
        <f t="shared" si="5"/>
        <v>107.64262648008612</v>
      </c>
      <c r="G47" s="99">
        <f t="shared" si="4"/>
        <v>1.4747039827771797</v>
      </c>
      <c r="H47" s="94">
        <f t="shared" si="2"/>
        <v>8.509629278794403</v>
      </c>
      <c r="I47" s="99">
        <f t="shared" si="4"/>
        <v>1.7185259382433649</v>
      </c>
    </row>
    <row r="48" spans="1:9" x14ac:dyDescent="0.25">
      <c r="A48" s="19">
        <v>1988</v>
      </c>
      <c r="B48" s="5">
        <v>82.709171999999995</v>
      </c>
      <c r="C48">
        <v>9.33</v>
      </c>
      <c r="D48" s="6">
        <f t="shared" si="0"/>
        <v>0.10718113612004287</v>
      </c>
      <c r="E48" s="98">
        <f t="shared" si="3"/>
        <v>1.2192101146365273</v>
      </c>
      <c r="F48" s="100">
        <f t="shared" si="5"/>
        <v>107.18113612004288</v>
      </c>
      <c r="G48" s="99">
        <f t="shared" si="4"/>
        <v>1.4683815648445875</v>
      </c>
      <c r="H48" s="94">
        <f t="shared" si="2"/>
        <v>8.8648630225080378</v>
      </c>
      <c r="I48" s="99">
        <f t="shared" si="4"/>
        <v>1.7902656560043324</v>
      </c>
    </row>
    <row r="49" spans="1:9" x14ac:dyDescent="0.25">
      <c r="A49" s="19">
        <v>1989</v>
      </c>
      <c r="B49" s="5">
        <v>84.785336000000001</v>
      </c>
      <c r="C49">
        <v>9.2200000000000006</v>
      </c>
      <c r="D49" s="6">
        <f t="shared" si="0"/>
        <v>0.10845986984815617</v>
      </c>
      <c r="E49" s="98">
        <f t="shared" si="3"/>
        <v>1.249814702824694</v>
      </c>
      <c r="F49" s="100">
        <f t="shared" si="5"/>
        <v>108.45986984815617</v>
      </c>
      <c r="G49" s="99">
        <f t="shared" si="4"/>
        <v>1.4859002169197395</v>
      </c>
      <c r="H49" s="94">
        <f t="shared" si="2"/>
        <v>9.1958065075921898</v>
      </c>
      <c r="I49" s="99">
        <f t="shared" si="4"/>
        <v>1.8570999380366922</v>
      </c>
    </row>
    <row r="50" spans="1:9" x14ac:dyDescent="0.25">
      <c r="A50" s="19">
        <v>1990</v>
      </c>
      <c r="B50" s="5">
        <v>84.484565000000003</v>
      </c>
      <c r="C50">
        <v>9.02</v>
      </c>
      <c r="D50" s="6">
        <f t="shared" si="0"/>
        <v>0.11086474501108648</v>
      </c>
      <c r="E50" s="98">
        <f t="shared" si="3"/>
        <v>1.2453810585682947</v>
      </c>
      <c r="F50" s="100">
        <f t="shared" si="5"/>
        <v>110.86474501108648</v>
      </c>
      <c r="G50" s="99">
        <f t="shared" si="4"/>
        <v>1.5188470066518849</v>
      </c>
      <c r="H50" s="94">
        <f t="shared" si="2"/>
        <v>9.3663597560975624</v>
      </c>
      <c r="I50" s="99">
        <f t="shared" si="4"/>
        <v>1.8915432929474099</v>
      </c>
    </row>
    <row r="51" spans="1:9" x14ac:dyDescent="0.25">
      <c r="A51" s="19">
        <v>1991</v>
      </c>
      <c r="B51" s="5">
        <v>84.437230999999997</v>
      </c>
      <c r="C51">
        <v>9.0299999999999994</v>
      </c>
      <c r="D51" s="6">
        <f t="shared" si="0"/>
        <v>0.11074197120708749</v>
      </c>
      <c r="E51" s="98">
        <f t="shared" si="3"/>
        <v>1.2446833113877738</v>
      </c>
      <c r="F51" s="100">
        <f t="shared" si="5"/>
        <v>110.74197120708749</v>
      </c>
      <c r="G51" s="99">
        <f t="shared" si="4"/>
        <v>1.5171650055370987</v>
      </c>
      <c r="H51" s="94">
        <f t="shared" si="2"/>
        <v>9.3507454042081957</v>
      </c>
      <c r="I51" s="99">
        <f t="shared" si="4"/>
        <v>1.8883899630135661</v>
      </c>
    </row>
    <row r="52" spans="1:9" x14ac:dyDescent="0.25">
      <c r="A52" s="19">
        <v>1992</v>
      </c>
      <c r="B52" s="5">
        <v>85.782180999999994</v>
      </c>
      <c r="C52">
        <v>8.86</v>
      </c>
      <c r="D52" s="6">
        <f t="shared" si="0"/>
        <v>0.11286681715575622</v>
      </c>
      <c r="E52" s="98">
        <f t="shared" si="3"/>
        <v>1.2645091251884535</v>
      </c>
      <c r="F52" s="100">
        <f t="shared" si="5"/>
        <v>112.86681715575622</v>
      </c>
      <c r="G52" s="99">
        <f t="shared" si="4"/>
        <v>1.5462753950338601</v>
      </c>
      <c r="H52" s="94">
        <f t="shared" si="2"/>
        <v>9.6819617381489849</v>
      </c>
      <c r="I52" s="99">
        <f t="shared" si="4"/>
        <v>1.9552793470746967</v>
      </c>
    </row>
    <row r="53" spans="1:9" x14ac:dyDescent="0.25">
      <c r="A53" s="19">
        <v>1993</v>
      </c>
      <c r="B53" s="5">
        <v>87.324607999999998</v>
      </c>
      <c r="C53">
        <v>8.7799999999999994</v>
      </c>
      <c r="D53" s="6">
        <f t="shared" si="0"/>
        <v>0.11389521640091117</v>
      </c>
      <c r="E53" s="98">
        <f t="shared" si="3"/>
        <v>1.2872459336223292</v>
      </c>
      <c r="F53" s="100">
        <f t="shared" si="5"/>
        <v>113.89521640091117</v>
      </c>
      <c r="G53" s="99">
        <f t="shared" si="4"/>
        <v>1.560364464692483</v>
      </c>
      <c r="H53" s="94">
        <f t="shared" si="2"/>
        <v>9.9458551252847389</v>
      </c>
      <c r="I53" s="99">
        <f t="shared" si="4"/>
        <v>2.0085728121441813</v>
      </c>
    </row>
    <row r="54" spans="1:9" x14ac:dyDescent="0.25">
      <c r="A54" s="19">
        <v>1994</v>
      </c>
      <c r="B54" s="5">
        <v>89.040193000000002</v>
      </c>
      <c r="C54">
        <v>8.6</v>
      </c>
      <c r="D54" s="6">
        <f t="shared" si="0"/>
        <v>0.11627906976744186</v>
      </c>
      <c r="E54" s="98">
        <f t="shared" si="3"/>
        <v>1.312535252012782</v>
      </c>
      <c r="F54" s="100">
        <f t="shared" si="5"/>
        <v>116.27906976744185</v>
      </c>
      <c r="G54" s="99">
        <f t="shared" si="4"/>
        <v>1.5930232558139534</v>
      </c>
      <c r="H54" s="94">
        <f t="shared" si="2"/>
        <v>10.353510813953489</v>
      </c>
      <c r="I54" s="99">
        <f t="shared" si="4"/>
        <v>2.0908991805319896</v>
      </c>
    </row>
    <row r="55" spans="1:9" x14ac:dyDescent="0.25">
      <c r="A55" s="19">
        <v>1995</v>
      </c>
      <c r="B55" s="5">
        <v>90.990829000000005</v>
      </c>
      <c r="C55">
        <v>8.56</v>
      </c>
      <c r="D55" s="6">
        <f t="shared" si="0"/>
        <v>0.11682242990654206</v>
      </c>
      <c r="E55" s="98">
        <f t="shared" si="3"/>
        <v>1.3412894407401716</v>
      </c>
      <c r="F55" s="100">
        <f t="shared" si="5"/>
        <v>116.82242990654206</v>
      </c>
      <c r="G55" s="99">
        <f t="shared" si="4"/>
        <v>1.6004672897196262</v>
      </c>
      <c r="H55" s="94">
        <f t="shared" si="2"/>
        <v>10.629769742990653</v>
      </c>
      <c r="I55" s="99">
        <f t="shared" si="4"/>
        <v>2.1466898759509752</v>
      </c>
    </row>
    <row r="56" spans="1:9" x14ac:dyDescent="0.25">
      <c r="A56" s="19">
        <v>1996</v>
      </c>
      <c r="B56" s="5">
        <v>94.000336000000004</v>
      </c>
      <c r="C56">
        <v>8.52</v>
      </c>
      <c r="D56" s="6">
        <f t="shared" si="0"/>
        <v>0.11737089201877934</v>
      </c>
      <c r="E56" s="98">
        <f t="shared" si="3"/>
        <v>1.3856523727553711</v>
      </c>
      <c r="F56" s="100">
        <f t="shared" si="5"/>
        <v>117.37089201877934</v>
      </c>
      <c r="G56" s="99">
        <f t="shared" si="4"/>
        <v>1.607981220657277</v>
      </c>
      <c r="H56" s="94">
        <f t="shared" si="2"/>
        <v>11.032903286384977</v>
      </c>
      <c r="I56" s="99">
        <f t="shared" si="4"/>
        <v>2.2281029937498333</v>
      </c>
    </row>
    <row r="57" spans="1:9" x14ac:dyDescent="0.25">
      <c r="A57" s="19">
        <v>1997</v>
      </c>
      <c r="B57" s="5">
        <v>94.571106</v>
      </c>
      <c r="C57">
        <v>8.2100000000000009</v>
      </c>
      <c r="D57" s="6">
        <f t="shared" si="0"/>
        <v>0.12180267965895249</v>
      </c>
      <c r="E57" s="98">
        <f t="shared" si="3"/>
        <v>1.3940660533702742</v>
      </c>
      <c r="F57" s="100">
        <f t="shared" si="5"/>
        <v>121.80267965895248</v>
      </c>
      <c r="G57" s="99">
        <f t="shared" si="4"/>
        <v>1.668696711327649</v>
      </c>
      <c r="H57" s="94">
        <f t="shared" si="2"/>
        <v>11.51901412911084</v>
      </c>
      <c r="I57" s="99">
        <f t="shared" si="4"/>
        <v>2.3262734386324913</v>
      </c>
    </row>
    <row r="58" spans="1:9" x14ac:dyDescent="0.25">
      <c r="A58" s="19">
        <v>1998</v>
      </c>
      <c r="B58" s="5">
        <v>94.981617999999997</v>
      </c>
      <c r="C58">
        <v>7.89</v>
      </c>
      <c r="D58" s="6">
        <f t="shared" si="0"/>
        <v>0.1267427122940431</v>
      </c>
      <c r="E58" s="98">
        <f t="shared" si="3"/>
        <v>1.4001173820255732</v>
      </c>
      <c r="F58" s="100">
        <f t="shared" si="5"/>
        <v>126.7427122940431</v>
      </c>
      <c r="G58" s="99">
        <f t="shared" si="4"/>
        <v>1.7363751584283904</v>
      </c>
      <c r="H58" s="94">
        <f t="shared" si="2"/>
        <v>12.038227883396704</v>
      </c>
      <c r="I58" s="99">
        <f t="shared" si="4"/>
        <v>2.4311290410329978</v>
      </c>
    </row>
    <row r="59" spans="1:9" x14ac:dyDescent="0.25">
      <c r="A59" s="19">
        <v>1999</v>
      </c>
      <c r="B59" s="5">
        <v>96.614576999999997</v>
      </c>
      <c r="C59">
        <v>7.66</v>
      </c>
      <c r="D59" s="6">
        <f t="shared" si="0"/>
        <v>0.13054830287206265</v>
      </c>
      <c r="E59" s="98">
        <f t="shared" si="3"/>
        <v>1.4241887163340192</v>
      </c>
      <c r="F59" s="100">
        <f t="shared" si="5"/>
        <v>130.54830287206266</v>
      </c>
      <c r="G59" s="99">
        <f t="shared" si="4"/>
        <v>1.7885117493472584</v>
      </c>
      <c r="H59" s="94">
        <f t="shared" si="2"/>
        <v>12.612869060052219</v>
      </c>
      <c r="I59" s="99">
        <f t="shared" si="4"/>
        <v>2.5471782524511828</v>
      </c>
    </row>
    <row r="60" spans="1:9" x14ac:dyDescent="0.25">
      <c r="A60" s="19">
        <v>2000</v>
      </c>
      <c r="B60" s="5">
        <v>98.776274999999998</v>
      </c>
      <c r="C60">
        <v>7.52</v>
      </c>
      <c r="D60" s="6">
        <f t="shared" si="0"/>
        <v>0.13297872340425532</v>
      </c>
      <c r="E60" s="98">
        <f t="shared" si="3"/>
        <v>1.4560541552286264</v>
      </c>
      <c r="F60" s="100">
        <f t="shared" si="5"/>
        <v>132.97872340425531</v>
      </c>
      <c r="G60" s="99">
        <f t="shared" si="4"/>
        <v>1.8218085106382977</v>
      </c>
      <c r="H60" s="94">
        <f t="shared" si="2"/>
        <v>13.13514295212766</v>
      </c>
      <c r="I60" s="99">
        <f t="shared" si="4"/>
        <v>2.6526518519457687</v>
      </c>
    </row>
    <row r="61" spans="1:9" x14ac:dyDescent="0.25">
      <c r="A61" s="19">
        <v>2001</v>
      </c>
      <c r="B61" s="5">
        <v>96.128862999999996</v>
      </c>
      <c r="C61">
        <v>7.25</v>
      </c>
      <c r="D61" s="6">
        <f t="shared" si="0"/>
        <v>0.13793103448275862</v>
      </c>
      <c r="E61" s="98">
        <f t="shared" si="3"/>
        <v>1.4170288402610176</v>
      </c>
      <c r="F61" s="100">
        <f t="shared" si="5"/>
        <v>137.93103448275861</v>
      </c>
      <c r="G61" s="99">
        <f t="shared" si="4"/>
        <v>1.8896551724137929</v>
      </c>
      <c r="H61" s="94">
        <f t="shared" si="2"/>
        <v>13.259153517241378</v>
      </c>
      <c r="I61" s="99">
        <f t="shared" si="4"/>
        <v>2.67769587745875</v>
      </c>
    </row>
    <row r="62" spans="1:9" x14ac:dyDescent="0.25">
      <c r="A62" s="19">
        <v>2002</v>
      </c>
      <c r="B62" s="5">
        <v>97.604781000000003</v>
      </c>
      <c r="C62">
        <v>7.23</v>
      </c>
      <c r="D62" s="6">
        <f t="shared" si="0"/>
        <v>0.13831258644536651</v>
      </c>
      <c r="E62" s="98">
        <f t="shared" ref="E62:E77" si="6">B62/B$30</f>
        <v>1.4387852441816629</v>
      </c>
      <c r="F62" s="100">
        <f t="shared" si="5"/>
        <v>138.31258644536652</v>
      </c>
      <c r="G62" s="99">
        <f t="shared" si="4"/>
        <v>1.8948824343015214</v>
      </c>
      <c r="H62" s="94">
        <f t="shared" si="2"/>
        <v>13.499969709543569</v>
      </c>
      <c r="I62" s="99">
        <f t="shared" si="4"/>
        <v>2.726328885932058</v>
      </c>
    </row>
    <row r="63" spans="1:9" x14ac:dyDescent="0.25">
      <c r="A63" s="19">
        <v>2003</v>
      </c>
      <c r="B63" s="5">
        <v>97.898002000000005</v>
      </c>
      <c r="C63">
        <v>7.05</v>
      </c>
      <c r="D63" s="6">
        <f t="shared" si="0"/>
        <v>0.14184397163120568</v>
      </c>
      <c r="E63" s="98">
        <f t="shared" si="6"/>
        <v>1.4431075944165781</v>
      </c>
      <c r="F63" s="100">
        <f t="shared" si="5"/>
        <v>141.84397163120568</v>
      </c>
      <c r="G63" s="99">
        <f t="shared" si="4"/>
        <v>1.9432624113475176</v>
      </c>
      <c r="H63" s="94">
        <f t="shared" si="2"/>
        <v>13.886241418439717</v>
      </c>
      <c r="I63" s="99">
        <f t="shared" si="4"/>
        <v>2.8043367437598747</v>
      </c>
    </row>
    <row r="64" spans="1:9" x14ac:dyDescent="0.25">
      <c r="A64" s="19">
        <v>2004</v>
      </c>
      <c r="B64" s="5">
        <v>100.07312</v>
      </c>
      <c r="C64">
        <v>6.95</v>
      </c>
      <c r="D64" s="6">
        <f t="shared" si="0"/>
        <v>0.14388489208633093</v>
      </c>
      <c r="E64" s="98">
        <f t="shared" si="6"/>
        <v>1.475170856591757</v>
      </c>
      <c r="F64" s="100">
        <f t="shared" si="5"/>
        <v>143.88489208633092</v>
      </c>
      <c r="G64" s="99">
        <f t="shared" si="4"/>
        <v>1.9712230215827335</v>
      </c>
      <c r="H64" s="94">
        <f t="shared" si="2"/>
        <v>14.399010071942445</v>
      </c>
      <c r="I64" s="99">
        <f t="shared" si="4"/>
        <v>2.9078907532815923</v>
      </c>
    </row>
    <row r="65" spans="1:9" x14ac:dyDescent="0.25">
      <c r="A65" s="19">
        <v>2005</v>
      </c>
      <c r="B65" s="5">
        <v>100.167783</v>
      </c>
      <c r="C65">
        <v>6.72</v>
      </c>
      <c r="D65" s="6">
        <f t="shared" si="0"/>
        <v>0.14880952380952381</v>
      </c>
      <c r="E65" s="98">
        <f t="shared" si="6"/>
        <v>1.4765662772481485</v>
      </c>
      <c r="F65" s="100">
        <f t="shared" si="5"/>
        <v>148.8095238095238</v>
      </c>
      <c r="G65" s="99">
        <f t="shared" si="4"/>
        <v>2.0386904761904758</v>
      </c>
      <c r="H65" s="94">
        <f t="shared" si="2"/>
        <v>14.905920089285715</v>
      </c>
      <c r="I65" s="99">
        <f t="shared" si="4"/>
        <v>3.0102616068898262</v>
      </c>
    </row>
    <row r="66" spans="1:9" x14ac:dyDescent="0.25">
      <c r="A66" s="19">
        <v>2006</v>
      </c>
      <c r="B66" s="5">
        <v>99.464402000000007</v>
      </c>
      <c r="C66">
        <v>6.48</v>
      </c>
      <c r="D66" s="6">
        <f t="shared" si="0"/>
        <v>0.15432098765432098</v>
      </c>
      <c r="E66" s="98">
        <f t="shared" si="6"/>
        <v>1.4661977871652936</v>
      </c>
      <c r="F66" s="100">
        <f t="shared" si="5"/>
        <v>154.32098765432099</v>
      </c>
      <c r="G66" s="99">
        <f t="shared" si="4"/>
        <v>2.1141975308641974</v>
      </c>
      <c r="H66" s="94">
        <f t="shared" si="2"/>
        <v>15.34944475308642</v>
      </c>
      <c r="I66" s="99">
        <f t="shared" si="4"/>
        <v>3.0998317413834133</v>
      </c>
    </row>
    <row r="67" spans="1:9" x14ac:dyDescent="0.25">
      <c r="A67" s="19">
        <v>2007</v>
      </c>
      <c r="B67" s="5">
        <v>100.970938</v>
      </c>
      <c r="C67">
        <v>6.46</v>
      </c>
      <c r="D67" s="6">
        <f t="shared" si="0"/>
        <v>0.15479876160990713</v>
      </c>
      <c r="E67" s="98">
        <f t="shared" si="6"/>
        <v>1.4884055288806144</v>
      </c>
      <c r="F67" s="100">
        <f t="shared" si="5"/>
        <v>154.79876160990713</v>
      </c>
      <c r="G67" s="99">
        <f t="shared" si="4"/>
        <v>2.1207430340557276</v>
      </c>
      <c r="H67" s="94">
        <f t="shared" si="2"/>
        <v>15.630176160990713</v>
      </c>
      <c r="I67" s="99">
        <f t="shared" si="4"/>
        <v>3.1565256572235936</v>
      </c>
    </row>
    <row r="68" spans="1:9" x14ac:dyDescent="0.25">
      <c r="A68" s="19">
        <v>2008</v>
      </c>
      <c r="B68" s="5">
        <v>98.825348000000005</v>
      </c>
      <c r="C68">
        <v>6.33</v>
      </c>
      <c r="D68" s="6">
        <f t="shared" si="0"/>
        <v>0.15797788309636651</v>
      </c>
      <c r="E68" s="98">
        <f t="shared" si="6"/>
        <v>1.4567775368864135</v>
      </c>
      <c r="F68" s="100">
        <f t="shared" si="5"/>
        <v>157.9778830963665</v>
      </c>
      <c r="G68" s="99">
        <f t="shared" si="4"/>
        <v>2.1642969984202209</v>
      </c>
      <c r="H68" s="94">
        <f t="shared" si="2"/>
        <v>15.612219273301738</v>
      </c>
      <c r="I68" s="99">
        <f t="shared" si="4"/>
        <v>3.1528992504492672</v>
      </c>
    </row>
    <row r="69" spans="1:9" x14ac:dyDescent="0.25">
      <c r="A69" s="19">
        <v>2009</v>
      </c>
      <c r="B69" s="5">
        <v>94.023276999999993</v>
      </c>
      <c r="C69">
        <v>6.18</v>
      </c>
      <c r="D69" s="6">
        <f t="shared" si="0"/>
        <v>0.16181229773462785</v>
      </c>
      <c r="E69" s="98">
        <f t="shared" si="6"/>
        <v>1.3859905444304528</v>
      </c>
      <c r="F69" s="100">
        <f t="shared" si="5"/>
        <v>161.81229773462786</v>
      </c>
      <c r="G69" s="99">
        <f t="shared" si="4"/>
        <v>2.2168284789644015</v>
      </c>
      <c r="H69" s="94">
        <f t="shared" si="2"/>
        <v>15.214122491909384</v>
      </c>
      <c r="I69" s="99">
        <f t="shared" si="4"/>
        <v>3.0725033104688029</v>
      </c>
    </row>
    <row r="70" spans="1:9" x14ac:dyDescent="0.25">
      <c r="A70" s="19">
        <v>2010</v>
      </c>
      <c r="B70" s="5">
        <v>97.608497</v>
      </c>
      <c r="C70">
        <v>6.26</v>
      </c>
      <c r="D70" s="6">
        <f t="shared" si="0"/>
        <v>0.15974440894568689</v>
      </c>
      <c r="E70" s="98">
        <f t="shared" si="6"/>
        <v>1.438840021477535</v>
      </c>
      <c r="F70" s="100">
        <f t="shared" si="5"/>
        <v>159.7444089456869</v>
      </c>
      <c r="G70" s="99">
        <f t="shared" si="4"/>
        <v>2.1884984025559104</v>
      </c>
      <c r="H70" s="94">
        <f t="shared" si="2"/>
        <v>15.592411661341854</v>
      </c>
      <c r="I70" s="99">
        <f t="shared" si="4"/>
        <v>3.1488990885370973</v>
      </c>
    </row>
    <row r="71" spans="1:9" x14ac:dyDescent="0.25">
      <c r="A71" s="19">
        <v>2011</v>
      </c>
      <c r="B71" s="5">
        <v>96.950098999999994</v>
      </c>
      <c r="C71">
        <v>6.12</v>
      </c>
      <c r="D71" s="6">
        <f t="shared" si="0"/>
        <v>0.16339869281045752</v>
      </c>
      <c r="E71" s="98">
        <f t="shared" si="6"/>
        <v>1.4291346226487756</v>
      </c>
      <c r="F71" s="100">
        <f t="shared" si="5"/>
        <v>163.39869281045753</v>
      </c>
      <c r="G71" s="99">
        <f t="shared" si="4"/>
        <v>2.238562091503268</v>
      </c>
      <c r="H71" s="94">
        <f t="shared" si="2"/>
        <v>15.841519444444444</v>
      </c>
      <c r="I71" s="99">
        <f t="shared" si="4"/>
        <v>3.1992065899163764</v>
      </c>
    </row>
    <row r="72" spans="1:9" x14ac:dyDescent="0.25">
      <c r="A72" s="19">
        <v>2012</v>
      </c>
      <c r="B72" s="5">
        <v>94.479572000000005</v>
      </c>
      <c r="C72">
        <v>5.83</v>
      </c>
      <c r="D72" s="6">
        <f t="shared" si="0"/>
        <v>0.17152658662092624</v>
      </c>
      <c r="E72" s="98">
        <f t="shared" si="6"/>
        <v>1.3927167570838461</v>
      </c>
      <c r="F72" s="100">
        <f t="shared" si="5"/>
        <v>171.52658662092622</v>
      </c>
      <c r="G72" s="99">
        <f t="shared" si="4"/>
        <v>2.3499142367066894</v>
      </c>
      <c r="H72" s="94">
        <f t="shared" si="2"/>
        <v>16.205758490566037</v>
      </c>
      <c r="I72" s="99">
        <f t="shared" si="4"/>
        <v>3.2727649351713017</v>
      </c>
    </row>
    <row r="73" spans="1:9" x14ac:dyDescent="0.25">
      <c r="A73" s="19">
        <v>2013</v>
      </c>
      <c r="B73" s="5">
        <v>97.218442999999994</v>
      </c>
      <c r="C73">
        <v>5.89</v>
      </c>
      <c r="D73" s="6">
        <f t="shared" ref="D73:D78" si="7">1/C73</f>
        <v>0.16977928692699493</v>
      </c>
      <c r="E73" s="98">
        <f t="shared" si="6"/>
        <v>1.4330902627681328</v>
      </c>
      <c r="F73" s="100">
        <f t="shared" ref="F73:F77" si="8">D73*1000</f>
        <v>169.77928692699493</v>
      </c>
      <c r="G73" s="99">
        <f t="shared" si="4"/>
        <v>2.3259762308998306</v>
      </c>
      <c r="H73" s="94">
        <f t="shared" ref="H73:H77" si="9">B73/C73</f>
        <v>16.505677928692698</v>
      </c>
      <c r="I73" s="99">
        <f t="shared" si="4"/>
        <v>3.3333338879326684</v>
      </c>
    </row>
    <row r="74" spans="1:9" x14ac:dyDescent="0.25">
      <c r="A74" s="19">
        <v>2014</v>
      </c>
      <c r="B74" s="5">
        <v>98.381746000000007</v>
      </c>
      <c r="C74">
        <v>5.82</v>
      </c>
      <c r="D74" s="6">
        <f t="shared" si="7"/>
        <v>0.1718213058419244</v>
      </c>
      <c r="E74" s="98">
        <f t="shared" si="6"/>
        <v>1.4502384308574838</v>
      </c>
      <c r="F74" s="100">
        <f t="shared" si="8"/>
        <v>171.82130584192439</v>
      </c>
      <c r="G74" s="99">
        <f t="shared" si="4"/>
        <v>2.3539518900343639</v>
      </c>
      <c r="H74" s="94">
        <f t="shared" si="9"/>
        <v>16.904080068728522</v>
      </c>
      <c r="I74" s="99">
        <f t="shared" si="4"/>
        <v>3.4137914953174437</v>
      </c>
    </row>
    <row r="75" spans="1:9" x14ac:dyDescent="0.25">
      <c r="A75" s="19">
        <v>2015</v>
      </c>
      <c r="B75" s="5">
        <v>97.484457000000006</v>
      </c>
      <c r="C75">
        <v>5.61</v>
      </c>
      <c r="D75" s="6">
        <f t="shared" si="7"/>
        <v>0.17825311942959002</v>
      </c>
      <c r="E75" s="98">
        <f t="shared" si="6"/>
        <v>1.4370115565205952</v>
      </c>
      <c r="F75" s="100">
        <f t="shared" si="8"/>
        <v>178.25311942959001</v>
      </c>
      <c r="G75" s="99">
        <f t="shared" si="4"/>
        <v>2.4420677361853831</v>
      </c>
      <c r="H75" s="94">
        <f t="shared" si="9"/>
        <v>17.376908556149733</v>
      </c>
      <c r="I75" s="99">
        <f t="shared" si="4"/>
        <v>3.5092795587044834</v>
      </c>
    </row>
    <row r="76" spans="1:9" x14ac:dyDescent="0.25">
      <c r="A76" s="19">
        <v>2016</v>
      </c>
      <c r="B76" s="5">
        <v>97.445218999999994</v>
      </c>
      <c r="C76">
        <v>5.52</v>
      </c>
      <c r="D76" s="6">
        <f t="shared" si="7"/>
        <v>0.1811594202898551</v>
      </c>
      <c r="E76" s="98">
        <f t="shared" si="6"/>
        <v>1.4364331519093374</v>
      </c>
      <c r="F76" s="100">
        <f t="shared" si="8"/>
        <v>181.15942028985509</v>
      </c>
      <c r="G76" s="99">
        <f t="shared" si="4"/>
        <v>2.4818840579710146</v>
      </c>
      <c r="H76" s="94">
        <f t="shared" si="9"/>
        <v>17.65311938405797</v>
      </c>
      <c r="I76" s="99">
        <f t="shared" si="4"/>
        <v>3.5650605400648403</v>
      </c>
    </row>
    <row r="77" spans="1:9" x14ac:dyDescent="0.25">
      <c r="A77" s="19">
        <v>2017</v>
      </c>
      <c r="B77" s="5">
        <v>97.809107999999995</v>
      </c>
      <c r="C77">
        <v>5.42</v>
      </c>
      <c r="D77" s="6">
        <f t="shared" si="7"/>
        <v>0.18450184501845018</v>
      </c>
      <c r="E77" s="98">
        <f t="shared" si="6"/>
        <v>1.4417972141853443</v>
      </c>
      <c r="F77" s="100">
        <f t="shared" si="8"/>
        <v>184.50184501845018</v>
      </c>
      <c r="G77" s="99">
        <f t="shared" si="4"/>
        <v>2.5276752767527673</v>
      </c>
      <c r="H77" s="94">
        <f t="shared" si="9"/>
        <v>18.045960885608856</v>
      </c>
      <c r="I77" s="99">
        <f t="shared" si="4"/>
        <v>3.6443951723873091</v>
      </c>
    </row>
    <row r="78" spans="1:9" ht="15.75" thickBot="1" x14ac:dyDescent="0.3">
      <c r="A78" s="19">
        <v>2018</v>
      </c>
      <c r="B78" s="5">
        <v>101.251057</v>
      </c>
      <c r="C78">
        <v>5.45</v>
      </c>
      <c r="D78" s="6">
        <f t="shared" si="7"/>
        <v>0.18348623853211007</v>
      </c>
      <c r="E78" s="101">
        <f>B78/B$30</f>
        <v>1.492534743450697</v>
      </c>
      <c r="F78" s="100">
        <f>D78*1000</f>
        <v>183.48623853211006</v>
      </c>
      <c r="G78" s="102">
        <f>F78/F$30</f>
        <v>2.5137614678899078</v>
      </c>
      <c r="H78" s="94">
        <f>B78/C78</f>
        <v>18.578175596330276</v>
      </c>
      <c r="I78" s="102">
        <f>H78/H$30</f>
        <v>3.7518763275733114</v>
      </c>
    </row>
    <row r="79" spans="1:9" x14ac:dyDescent="0.25">
      <c r="H79" s="8"/>
    </row>
    <row r="80" spans="1:9" x14ac:dyDescent="0.25">
      <c r="E80" s="7"/>
      <c r="H80" s="8"/>
    </row>
  </sheetData>
  <hyperlinks>
    <hyperlink ref="B2" r:id="rId1" xr:uid="{C5F3BE75-5678-4ACF-8DB5-DB179DEB5C3C}"/>
  </hyperlinks>
  <pageMargins left="0.7" right="0.7" top="0.75" bottom="0.75" header="0.3" footer="0.3"/>
  <pageSetup orientation="portrait" horizontalDpi="1200" verticalDpi="1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9A65A-6444-4308-BD29-54AE518EF227}">
  <sheetPr>
    <tabColor rgb="FFFF0000"/>
  </sheetPr>
  <dimension ref="A1:G80"/>
  <sheetViews>
    <sheetView zoomScale="70" zoomScaleNormal="70" workbookViewId="0">
      <pane xSplit="1" ySplit="9" topLeftCell="B10" activePane="bottomRight" state="frozen"/>
      <selection activeCell="D74" sqref="D74"/>
      <selection pane="topRight" activeCell="D74" sqref="D74"/>
      <selection pane="bottomLeft" activeCell="D74" sqref="D74"/>
      <selection pane="bottomRight" activeCell="F7" sqref="F7"/>
    </sheetView>
  </sheetViews>
  <sheetFormatPr defaultRowHeight="15" x14ac:dyDescent="0.25"/>
  <cols>
    <col min="1" max="1" width="13.42578125" style="10" customWidth="1"/>
    <col min="2" max="2" width="17.28515625" style="10" customWidth="1"/>
    <col min="3" max="3" width="20.42578125" style="10" customWidth="1"/>
    <col min="4" max="4" width="26.42578125" style="10" customWidth="1"/>
    <col min="5" max="5" width="19.5703125" style="10" customWidth="1"/>
    <col min="6" max="6" width="26.5703125" style="10" customWidth="1"/>
    <col min="7" max="7" width="37.85546875" style="10" customWidth="1"/>
  </cols>
  <sheetData>
    <row r="1" spans="1:7" x14ac:dyDescent="0.25">
      <c r="A1" s="72" t="s">
        <v>124</v>
      </c>
      <c r="B1" t="s">
        <v>145</v>
      </c>
      <c r="C1"/>
      <c r="D1"/>
      <c r="E1"/>
      <c r="F1"/>
      <c r="G1"/>
    </row>
    <row r="2" spans="1:7" x14ac:dyDescent="0.25">
      <c r="A2" s="72" t="s">
        <v>125</v>
      </c>
      <c r="B2" s="1" t="s">
        <v>131</v>
      </c>
      <c r="C2" s="76"/>
      <c r="D2"/>
      <c r="E2"/>
      <c r="F2"/>
      <c r="G2"/>
    </row>
    <row r="3" spans="1:7" x14ac:dyDescent="0.25">
      <c r="A3" s="72" t="s">
        <v>126</v>
      </c>
      <c r="B3" t="s">
        <v>146</v>
      </c>
      <c r="C3"/>
      <c r="D3"/>
      <c r="E3"/>
      <c r="F3"/>
      <c r="G3"/>
    </row>
    <row r="4" spans="1:7" x14ac:dyDescent="0.25">
      <c r="A4" s="43"/>
      <c r="B4"/>
      <c r="C4"/>
      <c r="D4"/>
      <c r="E4"/>
      <c r="F4"/>
      <c r="G4"/>
    </row>
    <row r="5" spans="1:7" s="74" customFormat="1" x14ac:dyDescent="0.25">
      <c r="A5" s="73" t="s">
        <v>128</v>
      </c>
    </row>
    <row r="6" spans="1:7" x14ac:dyDescent="0.25">
      <c r="G6" s="22"/>
    </row>
    <row r="7" spans="1:7" ht="45" x14ac:dyDescent="0.25">
      <c r="D7" s="23"/>
      <c r="F7" s="24" t="s">
        <v>150</v>
      </c>
    </row>
    <row r="8" spans="1:7" ht="45.75" customHeight="1" x14ac:dyDescent="0.25">
      <c r="A8" s="10" t="str">
        <f>'[5]Energy Prod.'!A7</f>
        <v>Year</v>
      </c>
      <c r="B8" s="107" t="s">
        <v>3</v>
      </c>
      <c r="C8" s="107" t="s">
        <v>4</v>
      </c>
      <c r="D8" s="107" t="s">
        <v>147</v>
      </c>
      <c r="E8" s="107" t="s">
        <v>10</v>
      </c>
      <c r="F8" s="107" t="s">
        <v>148</v>
      </c>
      <c r="G8" s="115" t="s">
        <v>151</v>
      </c>
    </row>
    <row r="9" spans="1:7" ht="44.45" customHeight="1" x14ac:dyDescent="0.25">
      <c r="B9" s="107" t="s">
        <v>9</v>
      </c>
      <c r="C9" s="107" t="s">
        <v>149</v>
      </c>
      <c r="D9" s="107" t="s">
        <v>9</v>
      </c>
      <c r="E9" s="107" t="s">
        <v>9</v>
      </c>
      <c r="F9" s="108">
        <v>0.6</v>
      </c>
      <c r="G9" s="25"/>
    </row>
    <row r="10" spans="1:7" x14ac:dyDescent="0.25">
      <c r="A10" s="10">
        <f>'[5]Energy Prod.'!A9</f>
        <v>1949</v>
      </c>
      <c r="B10" s="103">
        <v>31.981503</v>
      </c>
      <c r="C10" s="103">
        <v>15.18</v>
      </c>
      <c r="D10" s="26"/>
      <c r="E10" s="27"/>
      <c r="F10" s="27"/>
      <c r="G10" s="14"/>
    </row>
    <row r="11" spans="1:7" x14ac:dyDescent="0.25">
      <c r="A11" s="10">
        <f>'[5]Energy Prod.'!A10</f>
        <v>1950</v>
      </c>
      <c r="B11" s="103">
        <v>34.615768000000003</v>
      </c>
      <c r="C11" s="103">
        <v>15.12</v>
      </c>
      <c r="D11" s="26"/>
      <c r="E11" s="27"/>
      <c r="F11" s="27"/>
      <c r="G11" s="14"/>
    </row>
    <row r="12" spans="1:7" x14ac:dyDescent="0.25">
      <c r="A12" s="10">
        <f>'[5]Energy Prod.'!A11</f>
        <v>1951</v>
      </c>
      <c r="B12" s="103">
        <v>36.974029999999999</v>
      </c>
      <c r="C12" s="103">
        <v>14.95</v>
      </c>
      <c r="D12" s="26"/>
      <c r="E12" s="27"/>
      <c r="F12" s="27"/>
      <c r="G12" s="14"/>
    </row>
    <row r="13" spans="1:7" x14ac:dyDescent="0.25">
      <c r="A13" s="10">
        <f>'[5]Energy Prod.'!A12</f>
        <v>1952</v>
      </c>
      <c r="B13" s="103">
        <v>36.747824000000001</v>
      </c>
      <c r="C13" s="103">
        <v>14.27</v>
      </c>
      <c r="D13" s="26"/>
      <c r="E13" s="27"/>
      <c r="F13" s="27"/>
      <c r="G13" s="14"/>
    </row>
    <row r="14" spans="1:7" x14ac:dyDescent="0.25">
      <c r="A14" s="10">
        <f>'[5]Energy Prod.'!A13</f>
        <v>1953</v>
      </c>
      <c r="B14" s="103">
        <v>37.664467999999999</v>
      </c>
      <c r="C14" s="103">
        <v>13.97</v>
      </c>
      <c r="D14" s="26"/>
      <c r="E14" s="27"/>
      <c r="F14" s="27"/>
      <c r="G14" s="14"/>
    </row>
    <row r="15" spans="1:7" x14ac:dyDescent="0.25">
      <c r="A15" s="10">
        <f>'[5]Energy Prod.'!A14</f>
        <v>1954</v>
      </c>
      <c r="B15" s="103">
        <v>36.639381999999998</v>
      </c>
      <c r="C15" s="103">
        <v>13.67</v>
      </c>
      <c r="D15" s="26"/>
      <c r="E15" s="27"/>
      <c r="F15" s="27"/>
      <c r="G15" s="14"/>
    </row>
    <row r="16" spans="1:7" x14ac:dyDescent="0.25">
      <c r="A16" s="10">
        <f>'[5]Energy Prod.'!A15</f>
        <v>1955</v>
      </c>
      <c r="B16" s="103">
        <v>40.207971000000001</v>
      </c>
      <c r="C16" s="103">
        <v>14</v>
      </c>
      <c r="D16" s="26"/>
      <c r="E16" s="27"/>
      <c r="F16" s="27"/>
      <c r="G16" s="14"/>
    </row>
    <row r="17" spans="1:7" x14ac:dyDescent="0.25">
      <c r="A17" s="10">
        <f>'[5]Energy Prod.'!A16</f>
        <v>1956</v>
      </c>
      <c r="B17" s="103">
        <v>41.754252000000001</v>
      </c>
      <c r="C17" s="103">
        <v>14.24</v>
      </c>
      <c r="D17" s="26"/>
      <c r="E17" s="27"/>
      <c r="F17" s="27"/>
      <c r="G17" s="14"/>
    </row>
    <row r="18" spans="1:7" x14ac:dyDescent="0.25">
      <c r="A18" s="10">
        <f>'[5]Energy Prod.'!A17</f>
        <v>1957</v>
      </c>
      <c r="B18" s="103">
        <v>41.787185999999998</v>
      </c>
      <c r="C18" s="103">
        <v>13.96</v>
      </c>
      <c r="D18" s="26"/>
      <c r="E18" s="27"/>
      <c r="F18" s="27"/>
      <c r="G18" s="14"/>
    </row>
    <row r="19" spans="1:7" x14ac:dyDescent="0.25">
      <c r="A19" s="10">
        <f>'[5]Energy Prod.'!A18</f>
        <v>1958</v>
      </c>
      <c r="B19" s="103">
        <v>41.645026999999999</v>
      </c>
      <c r="C19" s="103">
        <v>14.01</v>
      </c>
      <c r="D19" s="26"/>
      <c r="E19" s="27"/>
      <c r="F19" s="27"/>
      <c r="G19" s="14"/>
    </row>
    <row r="20" spans="1:7" x14ac:dyDescent="0.25">
      <c r="A20" s="10">
        <f>'[5]Energy Prod.'!A19</f>
        <v>1959</v>
      </c>
      <c r="B20" s="103">
        <v>43.465721000000002</v>
      </c>
      <c r="C20" s="103">
        <v>13.68</v>
      </c>
      <c r="D20" s="26"/>
      <c r="E20" s="27"/>
      <c r="F20" s="27"/>
      <c r="G20" s="14"/>
    </row>
    <row r="21" spans="1:7" x14ac:dyDescent="0.25">
      <c r="A21" s="10">
        <f>'[5]Energy Prod.'!A20</f>
        <v>1960</v>
      </c>
      <c r="B21" s="103">
        <v>45.086455000000001</v>
      </c>
      <c r="C21" s="103">
        <v>13.83</v>
      </c>
      <c r="D21" s="26"/>
      <c r="E21" s="27"/>
      <c r="F21" s="27"/>
      <c r="G21" s="14"/>
    </row>
    <row r="22" spans="1:7" x14ac:dyDescent="0.25">
      <c r="A22" s="10">
        <f>'[5]Energy Prod.'!A21</f>
        <v>1961</v>
      </c>
      <c r="B22" s="103">
        <v>45.737836000000001</v>
      </c>
      <c r="C22" s="103">
        <v>13.68</v>
      </c>
      <c r="D22" s="26"/>
      <c r="E22" s="27"/>
      <c r="F22" s="27"/>
      <c r="G22" s="14"/>
    </row>
    <row r="23" spans="1:7" x14ac:dyDescent="0.25">
      <c r="A23" s="10">
        <f>'[5]Energy Prod.'!A22</f>
        <v>1962</v>
      </c>
      <c r="B23" s="103">
        <v>47.826436999999999</v>
      </c>
      <c r="C23" s="103">
        <v>13.48</v>
      </c>
      <c r="D23" s="26"/>
      <c r="E23" s="27"/>
      <c r="F23" s="27"/>
      <c r="G23" s="14"/>
    </row>
    <row r="24" spans="1:7" x14ac:dyDescent="0.25">
      <c r="A24" s="10">
        <f>'[5]Energy Prod.'!A23</f>
        <v>1963</v>
      </c>
      <c r="B24" s="103">
        <v>49.644195000000003</v>
      </c>
      <c r="C24" s="103">
        <v>13.41</v>
      </c>
      <c r="D24" s="26"/>
      <c r="E24" s="27"/>
      <c r="F24" s="27"/>
      <c r="G24" s="14"/>
    </row>
    <row r="25" spans="1:7" x14ac:dyDescent="0.25">
      <c r="A25" s="10">
        <f>'[5]Energy Prod.'!A24</f>
        <v>1964</v>
      </c>
      <c r="B25" s="103">
        <v>51.814788</v>
      </c>
      <c r="C25" s="103">
        <v>13.23</v>
      </c>
      <c r="D25" s="26"/>
      <c r="E25" s="27"/>
      <c r="F25" s="27"/>
      <c r="G25" s="14"/>
    </row>
    <row r="26" spans="1:7" x14ac:dyDescent="0.25">
      <c r="A26" s="10">
        <f>'[5]Energy Prod.'!A25</f>
        <v>1965</v>
      </c>
      <c r="B26" s="103">
        <v>54.015002000000003</v>
      </c>
      <c r="C26" s="103">
        <v>12.95</v>
      </c>
      <c r="D26" s="26"/>
      <c r="E26" s="27"/>
      <c r="F26" s="27"/>
      <c r="G26" s="14"/>
    </row>
    <row r="27" spans="1:7" x14ac:dyDescent="0.25">
      <c r="A27" s="10">
        <f>'[5]Energy Prod.'!A26</f>
        <v>1966</v>
      </c>
      <c r="B27" s="103">
        <v>57.014332000000003</v>
      </c>
      <c r="C27" s="103">
        <v>12.82</v>
      </c>
      <c r="D27" s="26"/>
      <c r="E27" s="27"/>
      <c r="F27" s="27"/>
      <c r="G27" s="14"/>
    </row>
    <row r="28" spans="1:7" x14ac:dyDescent="0.25">
      <c r="A28" s="10">
        <f>'[5]Energy Prod.'!A27</f>
        <v>1967</v>
      </c>
      <c r="B28" s="103">
        <v>58.904522</v>
      </c>
      <c r="C28" s="103">
        <v>12.9</v>
      </c>
      <c r="D28" s="26"/>
      <c r="E28" s="27"/>
      <c r="F28" s="27"/>
      <c r="G28" s="14"/>
    </row>
    <row r="29" spans="1:7" x14ac:dyDescent="0.25">
      <c r="A29" s="10">
        <f>'[5]Energy Prod.'!A28</f>
        <v>1968</v>
      </c>
      <c r="B29" s="103">
        <v>62.414507999999998</v>
      </c>
      <c r="C29" s="103">
        <v>13.02</v>
      </c>
      <c r="D29" s="26"/>
      <c r="E29" s="27"/>
      <c r="F29" s="27"/>
      <c r="G29" s="14"/>
    </row>
    <row r="30" spans="1:7" x14ac:dyDescent="0.25">
      <c r="A30" s="10">
        <f>'[5]Energy Prod.'!A29</f>
        <v>1969</v>
      </c>
      <c r="B30" s="103">
        <v>65.614020999999994</v>
      </c>
      <c r="C30" s="103">
        <v>13.28</v>
      </c>
      <c r="D30" s="26"/>
      <c r="E30" s="27"/>
      <c r="F30" s="27"/>
      <c r="G30" s="14"/>
    </row>
    <row r="31" spans="1:7" x14ac:dyDescent="0.25">
      <c r="A31" s="10">
        <f>'[5]Energy Prod.'!A30</f>
        <v>1970</v>
      </c>
      <c r="B31" s="103">
        <v>67.838324999999998</v>
      </c>
      <c r="C31" s="103">
        <v>13.7</v>
      </c>
      <c r="D31" s="26"/>
      <c r="E31" s="27"/>
      <c r="F31" s="27"/>
      <c r="G31" s="14"/>
    </row>
    <row r="32" spans="1:7" x14ac:dyDescent="0.25">
      <c r="A32" s="10">
        <f>'[5]Energy Prod.'!A31</f>
        <v>1971</v>
      </c>
      <c r="B32" s="103">
        <v>69.282843</v>
      </c>
      <c r="C32" s="103">
        <v>13.55</v>
      </c>
      <c r="D32" s="26"/>
      <c r="E32" s="27"/>
      <c r="F32" s="27"/>
      <c r="G32" s="14"/>
    </row>
    <row r="33" spans="1:7" x14ac:dyDescent="0.25">
      <c r="A33" s="10">
        <f>'[5]Energy Prod.'!A32</f>
        <v>1972</v>
      </c>
      <c r="B33" s="103">
        <v>72.687867999999995</v>
      </c>
      <c r="C33" s="103">
        <v>13.5</v>
      </c>
      <c r="D33" s="26"/>
      <c r="E33" s="27"/>
      <c r="F33" s="27"/>
      <c r="G33" s="14"/>
    </row>
    <row r="34" spans="1:7" x14ac:dyDescent="0.25">
      <c r="A34" s="10">
        <f>'[5]Energy Prod.'!A33</f>
        <v>1973</v>
      </c>
      <c r="B34" s="103">
        <v>75.683689999999999</v>
      </c>
      <c r="C34" s="103">
        <v>13.31</v>
      </c>
      <c r="D34" s="26"/>
      <c r="E34" s="27"/>
      <c r="F34" s="27"/>
      <c r="G34" s="14"/>
    </row>
    <row r="35" spans="1:7" x14ac:dyDescent="0.25">
      <c r="A35" s="10">
        <f>'[5]Energy Prod.'!A34</f>
        <v>1974</v>
      </c>
      <c r="B35" s="103">
        <v>73.962368999999995</v>
      </c>
      <c r="C35" s="103">
        <v>13.08</v>
      </c>
      <c r="D35" s="26"/>
      <c r="E35" s="27"/>
      <c r="F35" s="27"/>
      <c r="G35" s="14"/>
    </row>
    <row r="36" spans="1:7" x14ac:dyDescent="0.25">
      <c r="A36" s="10">
        <f>'[5]Energy Prod.'!A35</f>
        <v>1975</v>
      </c>
      <c r="B36" s="103">
        <v>71.964552999999995</v>
      </c>
      <c r="C36" s="103">
        <v>12.75</v>
      </c>
      <c r="D36" s="26"/>
      <c r="E36" s="27"/>
      <c r="F36" s="27"/>
      <c r="G36" s="14"/>
    </row>
    <row r="37" spans="1:7" x14ac:dyDescent="0.25">
      <c r="A37" s="10">
        <f>'[5]Energy Prod.'!A36</f>
        <v>1976</v>
      </c>
      <c r="B37" s="103">
        <v>75.974825999999993</v>
      </c>
      <c r="C37" s="103">
        <v>12.77</v>
      </c>
      <c r="D37" s="26"/>
      <c r="E37" s="27"/>
      <c r="F37" s="27"/>
      <c r="G37" s="14"/>
    </row>
    <row r="38" spans="1:7" x14ac:dyDescent="0.25">
      <c r="A38" s="10">
        <f>'[5]Energy Prod.'!A37</f>
        <v>1977</v>
      </c>
      <c r="B38" s="103">
        <v>77.961330000000004</v>
      </c>
      <c r="C38" s="103">
        <v>12.53</v>
      </c>
      <c r="D38" s="26"/>
      <c r="E38" s="27"/>
      <c r="F38" s="27"/>
      <c r="G38" s="14"/>
    </row>
    <row r="39" spans="1:7" x14ac:dyDescent="0.25">
      <c r="A39" s="10">
        <f>'[5]Energy Prod.'!A38</f>
        <v>1978</v>
      </c>
      <c r="B39" s="103">
        <v>79.950406000000001</v>
      </c>
      <c r="C39" s="103">
        <v>12.17</v>
      </c>
      <c r="D39" s="26"/>
      <c r="E39" s="27"/>
      <c r="F39" s="27"/>
      <c r="G39" s="14"/>
    </row>
    <row r="40" spans="1:7" ht="15.75" thickBot="1" x14ac:dyDescent="0.3">
      <c r="A40" s="10">
        <f>'[5]Energy Prod.'!A39</f>
        <v>1979</v>
      </c>
      <c r="B40" s="103">
        <v>80.858583999999993</v>
      </c>
      <c r="C40" s="103">
        <v>11.93</v>
      </c>
      <c r="D40" s="26"/>
      <c r="E40" s="27"/>
      <c r="F40" s="13"/>
      <c r="G40" s="14"/>
    </row>
    <row r="41" spans="1:7" x14ac:dyDescent="0.25">
      <c r="A41" s="10">
        <f>'[5]Energy Prod.'!A40</f>
        <v>1980</v>
      </c>
      <c r="B41" s="104">
        <v>78.066668000000007</v>
      </c>
      <c r="C41" s="103">
        <v>11.55</v>
      </c>
      <c r="D41" s="96">
        <f>B41</f>
        <v>78.066668000000007</v>
      </c>
      <c r="E41" s="109"/>
      <c r="F41" s="110"/>
      <c r="G41" s="112"/>
    </row>
    <row r="42" spans="1:7" x14ac:dyDescent="0.25">
      <c r="A42" s="10">
        <f>'[5]Energy Prod.'!A41</f>
        <v>1981</v>
      </c>
      <c r="B42" s="105">
        <v>76.105776000000006</v>
      </c>
      <c r="C42" s="103">
        <v>10.98</v>
      </c>
      <c r="D42" s="96">
        <f>B42/C42*C$41</f>
        <v>80.056622295081979</v>
      </c>
      <c r="E42" s="109">
        <f>D42-B42</f>
        <v>3.9508462950819734</v>
      </c>
      <c r="F42" s="111">
        <f t="shared" ref="F42:F79" si="0">F$9*E42</f>
        <v>2.370507777049184</v>
      </c>
      <c r="G42" s="113">
        <f t="shared" ref="G42:G79" si="1">D42-(B42+F42)</f>
        <v>1.5803385180327894</v>
      </c>
    </row>
    <row r="43" spans="1:7" x14ac:dyDescent="0.25">
      <c r="A43" s="10">
        <f>'[5]Energy Prod.'!A42</f>
        <v>1982</v>
      </c>
      <c r="B43" s="105">
        <v>73.099185000000006</v>
      </c>
      <c r="C43" s="103">
        <v>10.74</v>
      </c>
      <c r="D43" s="96">
        <f t="shared" ref="D43:D79" si="2">B43/C43*C$41</f>
        <v>78.612252025139682</v>
      </c>
      <c r="E43" s="109">
        <f t="shared" ref="E43:E79" si="3">D43-B43</f>
        <v>5.5130670251396765</v>
      </c>
      <c r="F43" s="111">
        <f t="shared" si="0"/>
        <v>3.307840215083806</v>
      </c>
      <c r="G43" s="113">
        <f t="shared" si="1"/>
        <v>2.2052268100558763</v>
      </c>
    </row>
    <row r="44" spans="1:7" x14ac:dyDescent="0.25">
      <c r="A44" s="10">
        <f>'[5]Energy Prod.'!A43</f>
        <v>1983</v>
      </c>
      <c r="B44" s="105">
        <v>72.970566000000005</v>
      </c>
      <c r="C44" s="103">
        <v>10.25</v>
      </c>
      <c r="D44" s="96">
        <f t="shared" si="2"/>
        <v>82.225369492682944</v>
      </c>
      <c r="E44" s="109">
        <f t="shared" si="3"/>
        <v>9.2548034926829388</v>
      </c>
      <c r="F44" s="111">
        <f t="shared" si="0"/>
        <v>5.5528820956097631</v>
      </c>
      <c r="G44" s="113">
        <f t="shared" si="1"/>
        <v>3.7019213970731784</v>
      </c>
    </row>
    <row r="45" spans="1:7" x14ac:dyDescent="0.25">
      <c r="A45" s="10">
        <f>'[5]Energy Prod.'!A44</f>
        <v>1984</v>
      </c>
      <c r="B45" s="105">
        <v>76.631701000000007</v>
      </c>
      <c r="C45" s="103">
        <v>10.039999999999999</v>
      </c>
      <c r="D45" s="96">
        <f t="shared" si="2"/>
        <v>88.156986708167352</v>
      </c>
      <c r="E45" s="109">
        <f t="shared" si="3"/>
        <v>11.525285708167345</v>
      </c>
      <c r="F45" s="111">
        <f t="shared" si="0"/>
        <v>6.9151714249004073</v>
      </c>
      <c r="G45" s="113">
        <f t="shared" si="1"/>
        <v>4.6101142832669382</v>
      </c>
    </row>
    <row r="46" spans="1:7" x14ac:dyDescent="0.25">
      <c r="A46" s="10">
        <f>'[5]Energy Prod.'!A45</f>
        <v>1985</v>
      </c>
      <c r="B46" s="105">
        <v>76.392385000000004</v>
      </c>
      <c r="C46" s="103">
        <v>9.61</v>
      </c>
      <c r="D46" s="96">
        <f t="shared" si="2"/>
        <v>91.813948673257045</v>
      </c>
      <c r="E46" s="109">
        <f t="shared" si="3"/>
        <v>15.42156367325704</v>
      </c>
      <c r="F46" s="111">
        <f t="shared" si="0"/>
        <v>9.2529382039542245</v>
      </c>
      <c r="G46" s="113">
        <f t="shared" si="1"/>
        <v>6.1686254693028104</v>
      </c>
    </row>
    <row r="47" spans="1:7" x14ac:dyDescent="0.25">
      <c r="A47" s="10">
        <f>'[5]Energy Prod.'!A46</f>
        <v>1986</v>
      </c>
      <c r="B47" s="105">
        <v>76.647004999999993</v>
      </c>
      <c r="C47" s="103">
        <v>9.32</v>
      </c>
      <c r="D47" s="96">
        <f t="shared" si="2"/>
        <v>94.986363492489261</v>
      </c>
      <c r="E47" s="109">
        <f t="shared" si="3"/>
        <v>18.339358492489268</v>
      </c>
      <c r="F47" s="111">
        <f t="shared" si="0"/>
        <v>11.00361509549356</v>
      </c>
      <c r="G47" s="113">
        <f t="shared" si="1"/>
        <v>7.33574339699571</v>
      </c>
    </row>
    <row r="48" spans="1:7" x14ac:dyDescent="0.25">
      <c r="A48" s="10">
        <f>'[5]Energy Prod.'!A47</f>
        <v>1987</v>
      </c>
      <c r="B48" s="105">
        <v>79.054456000000002</v>
      </c>
      <c r="C48" s="103">
        <v>9.2899999999999991</v>
      </c>
      <c r="D48" s="96">
        <f t="shared" si="2"/>
        <v>98.286218170075358</v>
      </c>
      <c r="E48" s="109">
        <f t="shared" si="3"/>
        <v>19.231762170075356</v>
      </c>
      <c r="F48" s="111">
        <f t="shared" si="0"/>
        <v>11.539057302045213</v>
      </c>
      <c r="G48" s="113">
        <f t="shared" si="1"/>
        <v>7.6927048680301482</v>
      </c>
    </row>
    <row r="49" spans="1:7" x14ac:dyDescent="0.25">
      <c r="A49" s="10">
        <f>'[5]Energy Prod.'!A48</f>
        <v>1988</v>
      </c>
      <c r="B49" s="105">
        <v>82.709171999999995</v>
      </c>
      <c r="C49" s="103">
        <v>9.33</v>
      </c>
      <c r="D49" s="96">
        <f t="shared" si="2"/>
        <v>102.38916790996784</v>
      </c>
      <c r="E49" s="109">
        <f t="shared" si="3"/>
        <v>19.679995909967843</v>
      </c>
      <c r="F49" s="111">
        <f t="shared" si="0"/>
        <v>11.807997545980706</v>
      </c>
      <c r="G49" s="113">
        <f t="shared" si="1"/>
        <v>7.8719983639871316</v>
      </c>
    </row>
    <row r="50" spans="1:7" x14ac:dyDescent="0.25">
      <c r="A50" s="10">
        <f>'[5]Energy Prod.'!A49</f>
        <v>1989</v>
      </c>
      <c r="B50" s="105">
        <v>84.785336000000001</v>
      </c>
      <c r="C50" s="103">
        <v>9.2200000000000006</v>
      </c>
      <c r="D50" s="96">
        <f t="shared" si="2"/>
        <v>106.21156516268979</v>
      </c>
      <c r="E50" s="109">
        <f t="shared" si="3"/>
        <v>21.426229162689793</v>
      </c>
      <c r="F50" s="111">
        <f t="shared" si="0"/>
        <v>12.855737497613875</v>
      </c>
      <c r="G50" s="113">
        <f t="shared" si="1"/>
        <v>8.5704916650759202</v>
      </c>
    </row>
    <row r="51" spans="1:7" x14ac:dyDescent="0.25">
      <c r="A51" s="10">
        <f>'[5]Energy Prod.'!A50</f>
        <v>1990</v>
      </c>
      <c r="B51" s="105">
        <v>84.484565000000003</v>
      </c>
      <c r="C51" s="103">
        <v>9.02</v>
      </c>
      <c r="D51" s="96">
        <f t="shared" si="2"/>
        <v>108.18145518292685</v>
      </c>
      <c r="E51" s="109">
        <f t="shared" si="3"/>
        <v>23.69689018292685</v>
      </c>
      <c r="F51" s="111">
        <f t="shared" si="0"/>
        <v>14.218134109756109</v>
      </c>
      <c r="G51" s="113">
        <f t="shared" si="1"/>
        <v>9.478756073170743</v>
      </c>
    </row>
    <row r="52" spans="1:7" x14ac:dyDescent="0.25">
      <c r="A52" s="10">
        <f>'[5]Energy Prod.'!A51</f>
        <v>1991</v>
      </c>
      <c r="B52" s="105">
        <v>84.437230999999997</v>
      </c>
      <c r="C52" s="103">
        <v>9.0299999999999994</v>
      </c>
      <c r="D52" s="96">
        <f t="shared" si="2"/>
        <v>108.00110941860467</v>
      </c>
      <c r="E52" s="109">
        <f t="shared" si="3"/>
        <v>23.563878418604673</v>
      </c>
      <c r="F52" s="111">
        <f t="shared" si="0"/>
        <v>14.138327051162804</v>
      </c>
      <c r="G52" s="113">
        <f t="shared" si="1"/>
        <v>9.4255513674418694</v>
      </c>
    </row>
    <row r="53" spans="1:7" x14ac:dyDescent="0.25">
      <c r="A53" s="10">
        <f>'[5]Energy Prod.'!A52</f>
        <v>1992</v>
      </c>
      <c r="B53" s="105">
        <v>85.782180999999994</v>
      </c>
      <c r="C53" s="103">
        <v>8.86</v>
      </c>
      <c r="D53" s="96">
        <f t="shared" si="2"/>
        <v>111.82665807562078</v>
      </c>
      <c r="E53" s="109">
        <f t="shared" si="3"/>
        <v>26.04447707562079</v>
      </c>
      <c r="F53" s="111">
        <f t="shared" si="0"/>
        <v>15.626686245372474</v>
      </c>
      <c r="G53" s="113">
        <f t="shared" si="1"/>
        <v>10.417790830248322</v>
      </c>
    </row>
    <row r="54" spans="1:7" x14ac:dyDescent="0.25">
      <c r="A54" s="10">
        <f>'[5]Energy Prod.'!A53</f>
        <v>1993</v>
      </c>
      <c r="B54" s="105">
        <v>87.324607999999998</v>
      </c>
      <c r="C54" s="103">
        <v>8.7799999999999994</v>
      </c>
      <c r="D54" s="96">
        <f t="shared" si="2"/>
        <v>114.87462669703874</v>
      </c>
      <c r="E54" s="109">
        <f t="shared" si="3"/>
        <v>27.550018697038738</v>
      </c>
      <c r="F54" s="111">
        <f t="shared" si="0"/>
        <v>16.53001121822324</v>
      </c>
      <c r="G54" s="113">
        <f t="shared" si="1"/>
        <v>11.020007478815501</v>
      </c>
    </row>
    <row r="55" spans="1:7" x14ac:dyDescent="0.25">
      <c r="A55" s="10">
        <f>'[5]Energy Prod.'!A54</f>
        <v>1994</v>
      </c>
      <c r="B55" s="105">
        <v>89.040193000000002</v>
      </c>
      <c r="C55" s="103">
        <v>8.6</v>
      </c>
      <c r="D55" s="96">
        <f t="shared" si="2"/>
        <v>119.58304990116281</v>
      </c>
      <c r="E55" s="109">
        <f t="shared" si="3"/>
        <v>30.542856901162807</v>
      </c>
      <c r="F55" s="111">
        <f t="shared" si="0"/>
        <v>18.325714140697684</v>
      </c>
      <c r="G55" s="113">
        <f t="shared" si="1"/>
        <v>12.217142760465123</v>
      </c>
    </row>
    <row r="56" spans="1:7" x14ac:dyDescent="0.25">
      <c r="A56" s="10">
        <f>'[5]Energy Prod.'!A55</f>
        <v>1995</v>
      </c>
      <c r="B56" s="105">
        <v>90.990829000000005</v>
      </c>
      <c r="C56" s="103">
        <v>8.56</v>
      </c>
      <c r="D56" s="96">
        <f t="shared" si="2"/>
        <v>122.77384053154205</v>
      </c>
      <c r="E56" s="109">
        <f t="shared" si="3"/>
        <v>31.783011531542044</v>
      </c>
      <c r="F56" s="111">
        <f t="shared" si="0"/>
        <v>19.069806918925227</v>
      </c>
      <c r="G56" s="113">
        <f t="shared" si="1"/>
        <v>12.713204612616821</v>
      </c>
    </row>
    <row r="57" spans="1:7" x14ac:dyDescent="0.25">
      <c r="A57" s="10">
        <f>'[5]Energy Prod.'!A56</f>
        <v>1996</v>
      </c>
      <c r="B57" s="105">
        <v>94.000336000000004</v>
      </c>
      <c r="C57" s="103">
        <v>8.52</v>
      </c>
      <c r="D57" s="96">
        <f t="shared" si="2"/>
        <v>127.43003295774649</v>
      </c>
      <c r="E57" s="109">
        <f t="shared" si="3"/>
        <v>33.429696957746486</v>
      </c>
      <c r="F57" s="111">
        <f t="shared" si="0"/>
        <v>20.057818174647892</v>
      </c>
      <c r="G57" s="113">
        <f t="shared" si="1"/>
        <v>13.371878783098595</v>
      </c>
    </row>
    <row r="58" spans="1:7" x14ac:dyDescent="0.25">
      <c r="A58" s="10">
        <f>'[5]Energy Prod.'!A57</f>
        <v>1997</v>
      </c>
      <c r="B58" s="105">
        <v>94.571106</v>
      </c>
      <c r="C58" s="103">
        <v>8.2100000000000009</v>
      </c>
      <c r="D58" s="96">
        <f t="shared" si="2"/>
        <v>133.04461319123021</v>
      </c>
      <c r="E58" s="109">
        <f t="shared" si="3"/>
        <v>38.473507191230212</v>
      </c>
      <c r="F58" s="111">
        <f t="shared" si="0"/>
        <v>23.084104314738127</v>
      </c>
      <c r="G58" s="113">
        <f t="shared" si="1"/>
        <v>15.389402876492085</v>
      </c>
    </row>
    <row r="59" spans="1:7" x14ac:dyDescent="0.25">
      <c r="A59" s="10">
        <f>'[5]Energy Prod.'!A58</f>
        <v>1998</v>
      </c>
      <c r="B59" s="105">
        <v>94.981617999999997</v>
      </c>
      <c r="C59" s="103">
        <v>7.89</v>
      </c>
      <c r="D59" s="96">
        <f t="shared" si="2"/>
        <v>139.04153205323195</v>
      </c>
      <c r="E59" s="109">
        <f t="shared" si="3"/>
        <v>44.05991405323195</v>
      </c>
      <c r="F59" s="111">
        <f t="shared" si="0"/>
        <v>26.43594843193917</v>
      </c>
      <c r="G59" s="113">
        <f t="shared" si="1"/>
        <v>17.623965621292783</v>
      </c>
    </row>
    <row r="60" spans="1:7" x14ac:dyDescent="0.25">
      <c r="A60" s="10">
        <f>'[5]Energy Prod.'!A59</f>
        <v>1999</v>
      </c>
      <c r="B60" s="105">
        <v>96.614576999999997</v>
      </c>
      <c r="C60" s="103">
        <v>7.66</v>
      </c>
      <c r="D60" s="96">
        <f t="shared" si="2"/>
        <v>145.67863764360314</v>
      </c>
      <c r="E60" s="109">
        <f t="shared" si="3"/>
        <v>49.064060643603142</v>
      </c>
      <c r="F60" s="111">
        <f t="shared" si="0"/>
        <v>29.438436386161882</v>
      </c>
      <c r="G60" s="113">
        <f t="shared" si="1"/>
        <v>19.62562425744126</v>
      </c>
    </row>
    <row r="61" spans="1:7" x14ac:dyDescent="0.25">
      <c r="A61" s="10">
        <f>'[5]Energy Prod.'!A60</f>
        <v>2000</v>
      </c>
      <c r="B61" s="105">
        <v>98.776274999999998</v>
      </c>
      <c r="C61" s="103">
        <v>7.52</v>
      </c>
      <c r="D61" s="96">
        <f t="shared" si="2"/>
        <v>151.7109010970745</v>
      </c>
      <c r="E61" s="109">
        <f t="shared" si="3"/>
        <v>52.934626097074499</v>
      </c>
      <c r="F61" s="111">
        <f t="shared" si="0"/>
        <v>31.760775658244697</v>
      </c>
      <c r="G61" s="113">
        <f t="shared" si="1"/>
        <v>21.173850438829788</v>
      </c>
    </row>
    <row r="62" spans="1:7" x14ac:dyDescent="0.25">
      <c r="A62" s="10">
        <f>'[5]Energy Prod.'!A61</f>
        <v>2001</v>
      </c>
      <c r="B62" s="105">
        <v>96.128862999999996</v>
      </c>
      <c r="C62" s="103">
        <v>7.25</v>
      </c>
      <c r="D62" s="96">
        <f t="shared" si="2"/>
        <v>153.14322312413793</v>
      </c>
      <c r="E62" s="109">
        <f t="shared" si="3"/>
        <v>57.014360124137937</v>
      </c>
      <c r="F62" s="111">
        <f t="shared" si="0"/>
        <v>34.208616074482762</v>
      </c>
      <c r="G62" s="113">
        <f t="shared" si="1"/>
        <v>22.805744049655175</v>
      </c>
    </row>
    <row r="63" spans="1:7" x14ac:dyDescent="0.25">
      <c r="A63" s="10">
        <f>'[5]Energy Prod.'!A62</f>
        <v>2002</v>
      </c>
      <c r="B63" s="105">
        <v>97.604781000000003</v>
      </c>
      <c r="C63" s="103">
        <v>7.23</v>
      </c>
      <c r="D63" s="96">
        <f t="shared" si="2"/>
        <v>155.92465014522824</v>
      </c>
      <c r="E63" s="109">
        <f t="shared" si="3"/>
        <v>58.319869145228239</v>
      </c>
      <c r="F63" s="111">
        <f t="shared" si="0"/>
        <v>34.991921487136942</v>
      </c>
      <c r="G63" s="113">
        <f t="shared" si="1"/>
        <v>23.32794765809129</v>
      </c>
    </row>
    <row r="64" spans="1:7" x14ac:dyDescent="0.25">
      <c r="A64" s="10">
        <f>'[5]Energy Prod.'!A63</f>
        <v>2003</v>
      </c>
      <c r="B64" s="105">
        <v>97.898002000000005</v>
      </c>
      <c r="C64" s="103">
        <v>7.05</v>
      </c>
      <c r="D64" s="96">
        <f t="shared" si="2"/>
        <v>160.38608838297873</v>
      </c>
      <c r="E64" s="109">
        <f t="shared" si="3"/>
        <v>62.488086382978722</v>
      </c>
      <c r="F64" s="111">
        <f t="shared" si="0"/>
        <v>37.492851829787234</v>
      </c>
      <c r="G64" s="113">
        <f t="shared" si="1"/>
        <v>24.995234553191494</v>
      </c>
    </row>
    <row r="65" spans="1:7" x14ac:dyDescent="0.25">
      <c r="A65" s="10">
        <f>'[5]Energy Prod.'!A64</f>
        <v>2004</v>
      </c>
      <c r="B65" s="105">
        <v>100.07312</v>
      </c>
      <c r="C65" s="103">
        <v>6.95</v>
      </c>
      <c r="D65" s="96">
        <f t="shared" si="2"/>
        <v>166.30856633093526</v>
      </c>
      <c r="E65" s="109">
        <f t="shared" si="3"/>
        <v>66.235446330935261</v>
      </c>
      <c r="F65" s="111">
        <f t="shared" si="0"/>
        <v>39.741267798561154</v>
      </c>
      <c r="G65" s="113">
        <f t="shared" si="1"/>
        <v>26.494178532374121</v>
      </c>
    </row>
    <row r="66" spans="1:7" x14ac:dyDescent="0.25">
      <c r="A66" s="10">
        <f>'[5]Energy Prod.'!A65</f>
        <v>2005</v>
      </c>
      <c r="B66" s="105">
        <v>100.167783</v>
      </c>
      <c r="C66" s="103">
        <v>6.72</v>
      </c>
      <c r="D66" s="96">
        <f t="shared" si="2"/>
        <v>172.16337703125001</v>
      </c>
      <c r="E66" s="109">
        <f t="shared" si="3"/>
        <v>71.995594031250008</v>
      </c>
      <c r="F66" s="111">
        <f t="shared" si="0"/>
        <v>43.197356418750005</v>
      </c>
      <c r="G66" s="113">
        <f t="shared" si="1"/>
        <v>28.798237612500003</v>
      </c>
    </row>
    <row r="67" spans="1:7" x14ac:dyDescent="0.25">
      <c r="A67" s="10">
        <f>'[5]Energy Prod.'!A66</f>
        <v>2006</v>
      </c>
      <c r="B67" s="105">
        <v>99.464402000000007</v>
      </c>
      <c r="C67" s="103">
        <v>6.48</v>
      </c>
      <c r="D67" s="96">
        <f t="shared" si="2"/>
        <v>177.28608689814817</v>
      </c>
      <c r="E67" s="109">
        <f t="shared" si="3"/>
        <v>77.821684898148163</v>
      </c>
      <c r="F67" s="111">
        <f t="shared" si="0"/>
        <v>46.693010938888897</v>
      </c>
      <c r="G67" s="113">
        <f t="shared" si="1"/>
        <v>31.12867395925926</v>
      </c>
    </row>
    <row r="68" spans="1:7" x14ac:dyDescent="0.25">
      <c r="A68" s="10">
        <f>'[5]Energy Prod.'!A67</f>
        <v>2007</v>
      </c>
      <c r="B68" s="105">
        <v>100.970938</v>
      </c>
      <c r="C68" s="103">
        <v>6.46</v>
      </c>
      <c r="D68" s="96">
        <f t="shared" si="2"/>
        <v>180.52853465944276</v>
      </c>
      <c r="E68" s="109">
        <f t="shared" si="3"/>
        <v>79.557596659442751</v>
      </c>
      <c r="F68" s="111">
        <f t="shared" si="0"/>
        <v>47.734557995665647</v>
      </c>
      <c r="G68" s="113">
        <f t="shared" si="1"/>
        <v>31.823038663777112</v>
      </c>
    </row>
    <row r="69" spans="1:7" x14ac:dyDescent="0.25">
      <c r="A69" s="10">
        <f>'[5]Energy Prod.'!A68</f>
        <v>2008</v>
      </c>
      <c r="B69" s="105">
        <v>98.825348000000005</v>
      </c>
      <c r="C69" s="103">
        <v>6.33</v>
      </c>
      <c r="D69" s="96">
        <f t="shared" si="2"/>
        <v>180.32113260663508</v>
      </c>
      <c r="E69" s="109">
        <f t="shared" si="3"/>
        <v>81.49578460663507</v>
      </c>
      <c r="F69" s="111">
        <f t="shared" si="0"/>
        <v>48.89747076398104</v>
      </c>
      <c r="G69" s="113">
        <f t="shared" si="1"/>
        <v>32.598313842654022</v>
      </c>
    </row>
    <row r="70" spans="1:7" x14ac:dyDescent="0.25">
      <c r="A70" s="10">
        <f>'[5]Energy Prod.'!A69</f>
        <v>2009</v>
      </c>
      <c r="B70" s="105">
        <v>94.023276999999993</v>
      </c>
      <c r="C70" s="103">
        <v>6.18</v>
      </c>
      <c r="D70" s="96">
        <f t="shared" si="2"/>
        <v>175.72311478155339</v>
      </c>
      <c r="E70" s="109">
        <f t="shared" si="3"/>
        <v>81.699837781553398</v>
      </c>
      <c r="F70" s="111">
        <f t="shared" si="0"/>
        <v>49.019902668932041</v>
      </c>
      <c r="G70" s="113">
        <f t="shared" si="1"/>
        <v>32.679935112621365</v>
      </c>
    </row>
    <row r="71" spans="1:7" x14ac:dyDescent="0.25">
      <c r="A71" s="10">
        <f>'[5]Energy Prod.'!A70</f>
        <v>2010</v>
      </c>
      <c r="B71" s="105">
        <v>97.608497</v>
      </c>
      <c r="C71" s="103">
        <v>6.26</v>
      </c>
      <c r="D71" s="96">
        <f t="shared" si="2"/>
        <v>180.09235468849843</v>
      </c>
      <c r="E71" s="109">
        <f t="shared" si="3"/>
        <v>82.483857688498432</v>
      </c>
      <c r="F71" s="111">
        <f t="shared" si="0"/>
        <v>49.490314613099059</v>
      </c>
      <c r="G71" s="113">
        <f t="shared" si="1"/>
        <v>32.993543075399373</v>
      </c>
    </row>
    <row r="72" spans="1:7" x14ac:dyDescent="0.25">
      <c r="A72" s="10">
        <f>'[5]Energy Prod.'!A71</f>
        <v>2011</v>
      </c>
      <c r="B72" s="105">
        <v>96.950098999999994</v>
      </c>
      <c r="C72" s="103">
        <v>6.12</v>
      </c>
      <c r="D72" s="96">
        <f t="shared" si="2"/>
        <v>182.96954958333333</v>
      </c>
      <c r="E72" s="109">
        <f t="shared" si="3"/>
        <v>86.019450583333338</v>
      </c>
      <c r="F72" s="111">
        <f t="shared" si="0"/>
        <v>51.611670350000004</v>
      </c>
      <c r="G72" s="113">
        <f t="shared" si="1"/>
        <v>34.407780233333341</v>
      </c>
    </row>
    <row r="73" spans="1:7" x14ac:dyDescent="0.25">
      <c r="A73" s="10">
        <f>'[5]Energy Prod.'!A72</f>
        <v>2012</v>
      </c>
      <c r="B73" s="105">
        <v>94.479572000000005</v>
      </c>
      <c r="C73" s="103">
        <v>5.83</v>
      </c>
      <c r="D73" s="96">
        <f t="shared" si="2"/>
        <v>187.17651056603773</v>
      </c>
      <c r="E73" s="109">
        <f t="shared" si="3"/>
        <v>92.69693856603773</v>
      </c>
      <c r="F73" s="111">
        <f t="shared" si="0"/>
        <v>55.618163139622638</v>
      </c>
      <c r="G73" s="113">
        <f t="shared" si="1"/>
        <v>37.078775426415092</v>
      </c>
    </row>
    <row r="74" spans="1:7" x14ac:dyDescent="0.25">
      <c r="A74" s="10">
        <f>'[5]Energy Prod.'!A73</f>
        <v>2013</v>
      </c>
      <c r="B74" s="105">
        <v>97.218442999999994</v>
      </c>
      <c r="C74" s="103">
        <v>5.89</v>
      </c>
      <c r="D74" s="96">
        <f t="shared" si="2"/>
        <v>190.64058007640068</v>
      </c>
      <c r="E74" s="109">
        <f t="shared" si="3"/>
        <v>93.422137076400688</v>
      </c>
      <c r="F74" s="111">
        <f t="shared" si="0"/>
        <v>56.053282245840414</v>
      </c>
      <c r="G74" s="113">
        <f t="shared" si="1"/>
        <v>37.368854830560281</v>
      </c>
    </row>
    <row r="75" spans="1:7" x14ac:dyDescent="0.25">
      <c r="A75" s="10">
        <f>'[5]Energy Prod.'!A74</f>
        <v>2014</v>
      </c>
      <c r="B75" s="105">
        <v>98.381746000000007</v>
      </c>
      <c r="C75" s="103">
        <v>5.82</v>
      </c>
      <c r="D75" s="96">
        <f t="shared" si="2"/>
        <v>195.24212479381444</v>
      </c>
      <c r="E75" s="109">
        <f t="shared" si="3"/>
        <v>96.860378793814434</v>
      </c>
      <c r="F75" s="111">
        <f t="shared" si="0"/>
        <v>58.116227276288654</v>
      </c>
      <c r="G75" s="113">
        <f t="shared" si="1"/>
        <v>38.744151517525779</v>
      </c>
    </row>
    <row r="76" spans="1:7" x14ac:dyDescent="0.25">
      <c r="A76" s="10">
        <f>'[5]Energy Prod.'!A75</f>
        <v>2015</v>
      </c>
      <c r="B76" s="105">
        <v>97.484457000000006</v>
      </c>
      <c r="C76" s="103">
        <v>5.61</v>
      </c>
      <c r="D76" s="96">
        <f t="shared" si="2"/>
        <v>200.70329382352944</v>
      </c>
      <c r="E76" s="109">
        <f t="shared" si="3"/>
        <v>103.21883682352943</v>
      </c>
      <c r="F76" s="111">
        <f t="shared" si="0"/>
        <v>61.931302094117655</v>
      </c>
      <c r="G76" s="113">
        <f t="shared" si="1"/>
        <v>41.28753472941176</v>
      </c>
    </row>
    <row r="77" spans="1:7" x14ac:dyDescent="0.25">
      <c r="A77" s="10">
        <f>'[5]Energy Prod.'!A76</f>
        <v>2016</v>
      </c>
      <c r="B77" s="105">
        <v>97.445218999999994</v>
      </c>
      <c r="C77" s="103">
        <v>5.52</v>
      </c>
      <c r="D77" s="96">
        <f t="shared" si="2"/>
        <v>203.89352888586956</v>
      </c>
      <c r="E77" s="109">
        <f t="shared" si="3"/>
        <v>106.44830988586956</v>
      </c>
      <c r="F77" s="111">
        <f t="shared" si="0"/>
        <v>63.868985931521735</v>
      </c>
      <c r="G77" s="113">
        <f t="shared" si="1"/>
        <v>42.579323954347842</v>
      </c>
    </row>
    <row r="78" spans="1:7" x14ac:dyDescent="0.25">
      <c r="A78" s="10">
        <f>'[5]Energy Prod.'!A77</f>
        <v>2017</v>
      </c>
      <c r="B78" s="105">
        <v>97.809107999999995</v>
      </c>
      <c r="C78" s="103">
        <v>5.42</v>
      </c>
      <c r="D78" s="96">
        <f t="shared" si="2"/>
        <v>208.43084822878231</v>
      </c>
      <c r="E78" s="109">
        <f t="shared" si="3"/>
        <v>110.62174022878231</v>
      </c>
      <c r="F78" s="111">
        <f t="shared" si="0"/>
        <v>66.373044137269389</v>
      </c>
      <c r="G78" s="113">
        <f t="shared" si="1"/>
        <v>44.248696091512926</v>
      </c>
    </row>
    <row r="79" spans="1:7" ht="15.75" thickBot="1" x14ac:dyDescent="0.3">
      <c r="A79" s="10">
        <f>'[5]Energy Prod.'!A78</f>
        <v>2018</v>
      </c>
      <c r="B79" s="106">
        <v>101.251057</v>
      </c>
      <c r="C79" s="103">
        <v>5.45</v>
      </c>
      <c r="D79" s="96">
        <f t="shared" si="2"/>
        <v>214.57792813761469</v>
      </c>
      <c r="E79" s="109">
        <f t="shared" si="3"/>
        <v>113.32687113761469</v>
      </c>
      <c r="F79" s="111">
        <f t="shared" si="0"/>
        <v>67.99612268256881</v>
      </c>
      <c r="G79" s="114">
        <f t="shared" si="1"/>
        <v>45.330748455045892</v>
      </c>
    </row>
    <row r="80" spans="1:7" x14ac:dyDescent="0.25">
      <c r="F80" s="33"/>
    </row>
  </sheetData>
  <hyperlinks>
    <hyperlink ref="B2" r:id="rId1" xr:uid="{B57C55B4-5601-4CE5-AFAF-30078C59BC62}"/>
  </hyperlinks>
  <pageMargins left="0.7" right="0.7" top="0.75" bottom="0.75" header="0.3" footer="0.3"/>
  <pageSetup orientation="portrait" horizontalDpi="1200" verticalDpi="1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127-576A-494D-92BB-989C00438242}">
  <sheetPr>
    <tabColor rgb="FFFFC000"/>
  </sheetPr>
  <dimension ref="A1:F81"/>
  <sheetViews>
    <sheetView zoomScaleNormal="100" workbookViewId="0">
      <pane xSplit="1" ySplit="9" topLeftCell="B79" activePane="bottomRight" state="frozen"/>
      <selection pane="topRight" activeCell="B1" sqref="B1"/>
      <selection pane="bottomLeft" activeCell="A10" sqref="A10"/>
      <selection pane="bottomRight" activeCell="A5" sqref="A1:XFD5"/>
    </sheetView>
  </sheetViews>
  <sheetFormatPr defaultRowHeight="15" x14ac:dyDescent="0.25"/>
  <cols>
    <col min="2" max="2" width="12.5703125" customWidth="1"/>
    <col min="3" max="3" width="14.5703125" customWidth="1"/>
    <col min="4" max="4" width="16.7109375" customWidth="1"/>
    <col min="5" max="5" width="17.28515625" customWidth="1"/>
  </cols>
  <sheetData>
    <row r="1" spans="1:5" x14ac:dyDescent="0.25">
      <c r="A1" s="72" t="s">
        <v>124</v>
      </c>
      <c r="B1" t="s">
        <v>145</v>
      </c>
    </row>
    <row r="2" spans="1:5" x14ac:dyDescent="0.25">
      <c r="A2" s="72" t="s">
        <v>125</v>
      </c>
      <c r="B2" s="1" t="s">
        <v>131</v>
      </c>
    </row>
    <row r="3" spans="1:5" x14ac:dyDescent="0.25">
      <c r="A3" s="72" t="s">
        <v>126</v>
      </c>
      <c r="B3" t="s">
        <v>146</v>
      </c>
    </row>
    <row r="4" spans="1:5" x14ac:dyDescent="0.25">
      <c r="A4" s="43"/>
    </row>
    <row r="5" spans="1:5" s="74" customFormat="1" x14ac:dyDescent="0.25">
      <c r="A5" s="73" t="s">
        <v>128</v>
      </c>
    </row>
    <row r="7" spans="1:5" ht="18" x14ac:dyDescent="0.35">
      <c r="A7" t="s">
        <v>154</v>
      </c>
    </row>
    <row r="8" spans="1:5" ht="53.25" customHeight="1" x14ac:dyDescent="0.25">
      <c r="A8" s="88" t="s">
        <v>2</v>
      </c>
      <c r="B8" s="88" t="s">
        <v>14</v>
      </c>
      <c r="C8" s="88" t="s">
        <v>29</v>
      </c>
      <c r="D8" s="88" t="s">
        <v>153</v>
      </c>
      <c r="E8" s="129" t="s">
        <v>15</v>
      </c>
    </row>
    <row r="9" spans="1:5" ht="38.25" customHeight="1" x14ac:dyDescent="0.25">
      <c r="A9" s="116"/>
      <c r="B9" s="88" t="s">
        <v>152</v>
      </c>
      <c r="C9" s="88" t="s">
        <v>152</v>
      </c>
      <c r="D9" s="88" t="s">
        <v>152</v>
      </c>
      <c r="E9" s="88" t="s">
        <v>152</v>
      </c>
    </row>
    <row r="10" spans="1:5" x14ac:dyDescent="0.25">
      <c r="A10" s="117">
        <v>1949</v>
      </c>
      <c r="B10" s="118">
        <v>2206.6909999999998</v>
      </c>
      <c r="C10" s="119" t="s">
        <v>30</v>
      </c>
      <c r="D10" s="119" t="str">
        <f>IF(AND(ISNUMBER(B10),A10&gt;'[5]EE &amp; Struc. Change Shares'!E$8),B10*'[5]EE &amp; Struc. Change Shares'!H9/'[5]EE &amp; Struc. Change Shares'!B9,"")</f>
        <v/>
      </c>
      <c r="E10" s="90"/>
    </row>
    <row r="11" spans="1:5" x14ac:dyDescent="0.25">
      <c r="A11" s="117">
        <v>1950</v>
      </c>
      <c r="B11" s="118">
        <v>2382.0459999999998</v>
      </c>
      <c r="C11" s="119" t="s">
        <v>30</v>
      </c>
      <c r="D11" s="119" t="str">
        <f>IF(AND(ISNUMBER(B11),A11&gt;'[5]EE &amp; Struc. Change Shares'!E$8),B11*'[5]EE &amp; Struc. Change Shares'!H10/'[5]EE &amp; Struc. Change Shares'!B10,"")</f>
        <v/>
      </c>
      <c r="E11" s="90"/>
    </row>
    <row r="12" spans="1:5" x14ac:dyDescent="0.25">
      <c r="A12" s="117">
        <v>1951</v>
      </c>
      <c r="B12" s="118">
        <v>2526.6869999999999</v>
      </c>
      <c r="C12" s="119" t="s">
        <v>30</v>
      </c>
      <c r="D12" s="119" t="str">
        <f>IF(AND(ISNUMBER(B12),A12&gt;'[5]EE &amp; Struc. Change Shares'!E$8),B12*'[5]EE &amp; Struc. Change Shares'!H11/'[5]EE &amp; Struc. Change Shares'!B11,"")</f>
        <v/>
      </c>
      <c r="E12" s="90"/>
    </row>
    <row r="13" spans="1:5" x14ac:dyDescent="0.25">
      <c r="A13" s="117">
        <v>1952</v>
      </c>
      <c r="B13" s="118">
        <v>2473.3739999999998</v>
      </c>
      <c r="C13" s="119" t="s">
        <v>30</v>
      </c>
      <c r="D13" s="119" t="str">
        <f>IF(AND(ISNUMBER(B13),A13&gt;'[5]EE &amp; Struc. Change Shares'!E$8),B13*'[5]EE &amp; Struc. Change Shares'!H12/'[5]EE &amp; Struc. Change Shares'!B12,"")</f>
        <v/>
      </c>
      <c r="E13" s="90"/>
    </row>
    <row r="14" spans="1:5" x14ac:dyDescent="0.25">
      <c r="A14" s="117">
        <v>1953</v>
      </c>
      <c r="B14" s="118">
        <v>2536.893</v>
      </c>
      <c r="C14" s="119" t="s">
        <v>30</v>
      </c>
      <c r="D14" s="119" t="str">
        <f>IF(AND(ISNUMBER(B14),A14&gt;'[5]EE &amp; Struc. Change Shares'!E$8),B14*'[5]EE &amp; Struc. Change Shares'!H13/'[5]EE &amp; Struc. Change Shares'!B13,"")</f>
        <v/>
      </c>
      <c r="E14" s="90"/>
    </row>
    <row r="15" spans="1:5" x14ac:dyDescent="0.25">
      <c r="A15" s="117">
        <v>1954</v>
      </c>
      <c r="B15" s="118">
        <v>2422.2530000000002</v>
      </c>
      <c r="C15" s="119" t="s">
        <v>30</v>
      </c>
      <c r="D15" s="119" t="str">
        <f>IF(AND(ISNUMBER(B15),A15&gt;'[5]EE &amp; Struc. Change Shares'!E$8),B15*'[5]EE &amp; Struc. Change Shares'!H14/'[5]EE &amp; Struc. Change Shares'!B14,"")</f>
        <v/>
      </c>
      <c r="E15" s="90"/>
    </row>
    <row r="16" spans="1:5" x14ac:dyDescent="0.25">
      <c r="A16" s="117">
        <v>1955</v>
      </c>
      <c r="B16" s="118">
        <v>2684.7860000000001</v>
      </c>
      <c r="C16" s="119" t="s">
        <v>30</v>
      </c>
      <c r="D16" s="119" t="str">
        <f>IF(AND(ISNUMBER(B16),A16&gt;'[5]EE &amp; Struc. Change Shares'!E$8),B16*'[5]EE &amp; Struc. Change Shares'!H15/'[5]EE &amp; Struc. Change Shares'!B15,"")</f>
        <v/>
      </c>
      <c r="E16" s="90"/>
    </row>
    <row r="17" spans="1:5" x14ac:dyDescent="0.25">
      <c r="A17" s="117">
        <v>1956</v>
      </c>
      <c r="B17" s="118">
        <v>2777.0430000000001</v>
      </c>
      <c r="C17" s="119" t="s">
        <v>30</v>
      </c>
      <c r="D17" s="119" t="str">
        <f>IF(AND(ISNUMBER(B17),A17&gt;'[5]EE &amp; Struc. Change Shares'!E$8),B17*'[5]EE &amp; Struc. Change Shares'!H16/'[5]EE &amp; Struc. Change Shares'!B16,"")</f>
        <v/>
      </c>
      <c r="E17" s="90"/>
    </row>
    <row r="18" spans="1:5" x14ac:dyDescent="0.25">
      <c r="A18" s="117">
        <v>1957</v>
      </c>
      <c r="B18" s="118">
        <v>2756.5619999999999</v>
      </c>
      <c r="C18" s="119" t="s">
        <v>30</v>
      </c>
      <c r="D18" s="119" t="str">
        <f>IF(AND(ISNUMBER(B18),A18&gt;'[5]EE &amp; Struc. Change Shares'!E$8),B18*'[5]EE &amp; Struc. Change Shares'!H17/'[5]EE &amp; Struc. Change Shares'!B17,"")</f>
        <v/>
      </c>
      <c r="E18" s="90"/>
    </row>
    <row r="19" spans="1:5" x14ac:dyDescent="0.25">
      <c r="A19" s="117">
        <v>1958</v>
      </c>
      <c r="B19" s="118">
        <v>2703.1889999999999</v>
      </c>
      <c r="C19" s="119" t="s">
        <v>30</v>
      </c>
      <c r="D19" s="119" t="str">
        <f>IF(AND(ISNUMBER(B19),A19&gt;'[5]EE &amp; Struc. Change Shares'!E$8),B19*'[5]EE &amp; Struc. Change Shares'!H18/'[5]EE &amp; Struc. Change Shares'!B18,"")</f>
        <v/>
      </c>
      <c r="E19" s="90"/>
    </row>
    <row r="20" spans="1:5" x14ac:dyDescent="0.25">
      <c r="A20" s="117">
        <v>1959</v>
      </c>
      <c r="B20" s="118">
        <v>2807.1709999999998</v>
      </c>
      <c r="C20" s="119" t="s">
        <v>30</v>
      </c>
      <c r="D20" s="119" t="str">
        <f>IF(AND(ISNUMBER(B20),A20&gt;'[5]EE &amp; Struc. Change Shares'!E$8),B20*'[5]EE &amp; Struc. Change Shares'!H19/'[5]EE &amp; Struc. Change Shares'!B19,"")</f>
        <v/>
      </c>
      <c r="E20" s="90"/>
    </row>
    <row r="21" spans="1:5" x14ac:dyDescent="0.25">
      <c r="A21" s="117">
        <v>1960</v>
      </c>
      <c r="B21" s="118">
        <v>2914.009</v>
      </c>
      <c r="C21" s="119" t="s">
        <v>30</v>
      </c>
      <c r="D21" s="119" t="str">
        <f>IF(AND(ISNUMBER(B21),A21&gt;'[5]EE &amp; Struc. Change Shares'!E$8),B21*'[5]EE &amp; Struc. Change Shares'!H20/'[5]EE &amp; Struc. Change Shares'!B20,"")</f>
        <v/>
      </c>
      <c r="E21" s="90"/>
    </row>
    <row r="22" spans="1:5" x14ac:dyDescent="0.25">
      <c r="A22" s="117">
        <v>1961</v>
      </c>
      <c r="B22" s="118">
        <v>2942.7910000000002</v>
      </c>
      <c r="C22" s="119" t="s">
        <v>30</v>
      </c>
      <c r="D22" s="119" t="str">
        <f>IF(AND(ISNUMBER(B22),A22&gt;'[5]EE &amp; Struc. Change Shares'!E$8),B22*'[5]EE &amp; Struc. Change Shares'!H21/'[5]EE &amp; Struc. Change Shares'!B21,"")</f>
        <v/>
      </c>
      <c r="E22" s="90"/>
    </row>
    <row r="23" spans="1:5" x14ac:dyDescent="0.25">
      <c r="A23" s="117">
        <v>1962</v>
      </c>
      <c r="B23" s="118">
        <v>3064.9229999999998</v>
      </c>
      <c r="C23" s="119" t="s">
        <v>30</v>
      </c>
      <c r="D23" s="119" t="str">
        <f>IF(AND(ISNUMBER(B23),A23&gt;'[5]EE &amp; Struc. Change Shares'!E$8),B23*'[5]EE &amp; Struc. Change Shares'!H22/'[5]EE &amp; Struc. Change Shares'!B22,"")</f>
        <v/>
      </c>
      <c r="E23" s="90"/>
    </row>
    <row r="24" spans="1:5" x14ac:dyDescent="0.25">
      <c r="A24" s="117">
        <v>1963</v>
      </c>
      <c r="B24" s="118">
        <v>3184.5169999999998</v>
      </c>
      <c r="C24" s="119" t="s">
        <v>30</v>
      </c>
      <c r="D24" s="119" t="str">
        <f>IF(AND(ISNUMBER(B24),A24&gt;'[5]EE &amp; Struc. Change Shares'!E$8),B24*'[5]EE &amp; Struc. Change Shares'!H23/'[5]EE &amp; Struc. Change Shares'!B23,"")</f>
        <v/>
      </c>
      <c r="E24" s="90"/>
    </row>
    <row r="25" spans="1:5" x14ac:dyDescent="0.25">
      <c r="A25" s="117">
        <v>1964</v>
      </c>
      <c r="B25" s="118">
        <v>3316.7530000000002</v>
      </c>
      <c r="C25" s="119" t="s">
        <v>30</v>
      </c>
      <c r="D25" s="119" t="str">
        <f>IF(AND(ISNUMBER(B25),A25&gt;'[5]EE &amp; Struc. Change Shares'!E$8),B25*'[5]EE &amp; Struc. Change Shares'!H24/'[5]EE &amp; Struc. Change Shares'!B24,"")</f>
        <v/>
      </c>
      <c r="E25" s="90"/>
    </row>
    <row r="26" spans="1:5" x14ac:dyDescent="0.25">
      <c r="A26" s="117">
        <v>1965</v>
      </c>
      <c r="B26" s="118">
        <v>3461.741</v>
      </c>
      <c r="C26" s="119" t="s">
        <v>30</v>
      </c>
      <c r="D26" s="119" t="str">
        <f>IF(AND(ISNUMBER(B26),A26&gt;'[5]EE &amp; Struc. Change Shares'!E$8),B26*'[5]EE &amp; Struc. Change Shares'!H25/'[5]EE &amp; Struc. Change Shares'!B25,"")</f>
        <v/>
      </c>
      <c r="E26" s="90"/>
    </row>
    <row r="27" spans="1:5" x14ac:dyDescent="0.25">
      <c r="A27" s="117">
        <v>1966</v>
      </c>
      <c r="B27" s="118">
        <v>3654.1790000000001</v>
      </c>
      <c r="C27" s="119" t="s">
        <v>30</v>
      </c>
      <c r="D27" s="119" t="str">
        <f>IF(AND(ISNUMBER(B27),A27&gt;'[5]EE &amp; Struc. Change Shares'!E$8),B27*'[5]EE &amp; Struc. Change Shares'!H26/'[5]EE &amp; Struc. Change Shares'!B26,"")</f>
        <v/>
      </c>
      <c r="E27" s="90"/>
    </row>
    <row r="28" spans="1:5" x14ac:dyDescent="0.25">
      <c r="A28" s="117">
        <v>1967</v>
      </c>
      <c r="B28" s="118">
        <v>3749.3820000000001</v>
      </c>
      <c r="C28" s="119" t="s">
        <v>30</v>
      </c>
      <c r="D28" s="119" t="str">
        <f>IF(AND(ISNUMBER(B28),A28&gt;'[5]EE &amp; Struc. Change Shares'!E$8),B28*'[5]EE &amp; Struc. Change Shares'!H27/'[5]EE &amp; Struc. Change Shares'!B27,"")</f>
        <v/>
      </c>
      <c r="E28" s="90"/>
    </row>
    <row r="29" spans="1:5" x14ac:dyDescent="0.25">
      <c r="A29" s="117">
        <v>1968</v>
      </c>
      <c r="B29" s="118">
        <v>3964.5230000000001</v>
      </c>
      <c r="C29" s="119" t="s">
        <v>30</v>
      </c>
      <c r="D29" s="119" t="str">
        <f>IF(AND(ISNUMBER(B29),A29&gt;'[5]EE &amp; Struc. Change Shares'!E$8),B29*'[5]EE &amp; Struc. Change Shares'!H28/'[5]EE &amp; Struc. Change Shares'!B28,"")</f>
        <v/>
      </c>
      <c r="E29" s="90"/>
    </row>
    <row r="30" spans="1:5" x14ac:dyDescent="0.25">
      <c r="A30" s="117">
        <v>1969</v>
      </c>
      <c r="B30" s="118">
        <v>4134.6869999999999</v>
      </c>
      <c r="C30" s="119" t="s">
        <v>30</v>
      </c>
      <c r="D30" s="119" t="str">
        <f>IF(AND(ISNUMBER(B30),A30&gt;'[5]EE &amp; Struc. Change Shares'!E$8),B30*'[5]EE &amp; Struc. Change Shares'!H29/'[5]EE &amp; Struc. Change Shares'!B29,"")</f>
        <v/>
      </c>
      <c r="E30" s="90"/>
    </row>
    <row r="31" spans="1:5" x14ac:dyDescent="0.25">
      <c r="A31" s="117">
        <v>1970</v>
      </c>
      <c r="B31" s="118">
        <v>4261.308</v>
      </c>
      <c r="C31" s="119" t="s">
        <v>30</v>
      </c>
      <c r="D31" s="119" t="str">
        <f>IF(AND(ISNUMBER(B31),A31&gt;'[5]EE &amp; Struc. Change Shares'!E$8),B31*'[5]EE &amp; Struc. Change Shares'!H30/'[5]EE &amp; Struc. Change Shares'!B30,"")</f>
        <v/>
      </c>
      <c r="E31" s="90"/>
    </row>
    <row r="32" spans="1:5" x14ac:dyDescent="0.25">
      <c r="A32" s="117">
        <v>1971</v>
      </c>
      <c r="B32" s="118">
        <v>4311.9269999999997</v>
      </c>
      <c r="C32" s="119" t="s">
        <v>30</v>
      </c>
      <c r="D32" s="119" t="str">
        <f>IF(AND(ISNUMBER(B32),A32&gt;'[5]EE &amp; Struc. Change Shares'!E$8),B32*'[5]EE &amp; Struc. Change Shares'!H31/'[5]EE &amp; Struc. Change Shares'!B31,"")</f>
        <v/>
      </c>
      <c r="E32" s="90"/>
    </row>
    <row r="33" spans="1:5" x14ac:dyDescent="0.25">
      <c r="A33" s="117">
        <v>1972</v>
      </c>
      <c r="B33" s="118">
        <v>4532.0079999999998</v>
      </c>
      <c r="C33" s="119" t="s">
        <v>30</v>
      </c>
      <c r="D33" s="119" t="str">
        <f>IF(AND(ISNUMBER(B33),A33&gt;'[5]EE &amp; Struc. Change Shares'!E$8),B33*'[5]EE &amp; Struc. Change Shares'!H32/'[5]EE &amp; Struc. Change Shares'!B32,"")</f>
        <v/>
      </c>
      <c r="E33" s="90"/>
    </row>
    <row r="34" spans="1:5" x14ac:dyDescent="0.25">
      <c r="A34" s="117">
        <v>1973</v>
      </c>
      <c r="B34" s="118">
        <v>4715.3419999999996</v>
      </c>
      <c r="C34" s="119" t="s">
        <v>30</v>
      </c>
      <c r="D34" s="119" t="str">
        <f>IF(AND(ISNUMBER(B34),A34&gt;'[5]EE &amp; Struc. Change Shares'!E$8),B34*'[5]EE &amp; Struc. Change Shares'!H33/'[5]EE &amp; Struc. Change Shares'!B33,"")</f>
        <v/>
      </c>
      <c r="E34" s="90"/>
    </row>
    <row r="35" spans="1:5" x14ac:dyDescent="0.25">
      <c r="A35" s="117">
        <v>1974</v>
      </c>
      <c r="B35" s="118">
        <v>4555.8450000000003</v>
      </c>
      <c r="C35" s="119" t="s">
        <v>30</v>
      </c>
      <c r="D35" s="119" t="str">
        <f>IF(AND(ISNUMBER(B35),A35&gt;'[5]EE &amp; Struc. Change Shares'!E$8),B35*'[5]EE &amp; Struc. Change Shares'!H34/'[5]EE &amp; Struc. Change Shares'!B34,"")</f>
        <v/>
      </c>
      <c r="E35" s="90"/>
    </row>
    <row r="36" spans="1:5" x14ac:dyDescent="0.25">
      <c r="A36" s="117">
        <v>1975</v>
      </c>
      <c r="B36" s="118">
        <v>4421.4340000000002</v>
      </c>
      <c r="C36" s="119" t="s">
        <v>30</v>
      </c>
      <c r="D36" s="119" t="str">
        <f>IF(AND(ISNUMBER(B36),A36&gt;'[5]EE &amp; Struc. Change Shares'!E$8),B36*'[5]EE &amp; Struc. Change Shares'!H35/'[5]EE &amp; Struc. Change Shares'!B35,"")</f>
        <v/>
      </c>
      <c r="E36" s="90"/>
    </row>
    <row r="37" spans="1:5" x14ac:dyDescent="0.25">
      <c r="A37" s="117">
        <v>1976</v>
      </c>
      <c r="B37" s="118">
        <v>4688.8249999999998</v>
      </c>
      <c r="C37" s="119" t="s">
        <v>30</v>
      </c>
      <c r="D37" s="119" t="str">
        <f>IF(AND(ISNUMBER(B37),A37&gt;'[5]EE &amp; Struc. Change Shares'!E$8),B37*'[5]EE &amp; Struc. Change Shares'!H36/'[5]EE &amp; Struc. Change Shares'!B36,"")</f>
        <v/>
      </c>
      <c r="E37" s="90"/>
    </row>
    <row r="38" spans="1:5" x14ac:dyDescent="0.25">
      <c r="A38" s="117">
        <v>1977</v>
      </c>
      <c r="B38" s="118">
        <v>4830.0529999999999</v>
      </c>
      <c r="C38" s="119" t="s">
        <v>30</v>
      </c>
      <c r="D38" s="119" t="str">
        <f>IF(AND(ISNUMBER(B38),A38&gt;'[5]EE &amp; Struc. Change Shares'!E$8),B38*'[5]EE &amp; Struc. Change Shares'!H37/'[5]EE &amp; Struc. Change Shares'!B37,"")</f>
        <v/>
      </c>
      <c r="E38" s="90"/>
    </row>
    <row r="39" spans="1:5" x14ac:dyDescent="0.25">
      <c r="A39" s="117">
        <v>1978</v>
      </c>
      <c r="B39" s="118">
        <v>4879.4549999999999</v>
      </c>
      <c r="C39" s="119" t="s">
        <v>30</v>
      </c>
      <c r="D39" s="119" t="str">
        <f>IF(AND(ISNUMBER(B39),A39&gt;'[5]EE &amp; Struc. Change Shares'!E$8),B39*'[5]EE &amp; Struc. Change Shares'!H38/'[5]EE &amp; Struc. Change Shares'!B38,"")</f>
        <v/>
      </c>
      <c r="E39" s="90"/>
    </row>
    <row r="40" spans="1:5" ht="15.75" thickBot="1" x14ac:dyDescent="0.3">
      <c r="A40" s="117">
        <v>1979</v>
      </c>
      <c r="B40" s="118">
        <v>4944.5240000000003</v>
      </c>
      <c r="C40" s="119" t="s">
        <v>30</v>
      </c>
      <c r="D40" s="119" t="str">
        <f>IF(AND(ISNUMBER(B40),A40&gt;'[5]EE &amp; Struc. Change Shares'!E$8),B40*'[5]EE &amp; Struc. Change Shares'!H39/'[5]EE &amp; Struc. Change Shares'!B39,"")</f>
        <v/>
      </c>
      <c r="E40" s="90"/>
    </row>
    <row r="41" spans="1:5" x14ac:dyDescent="0.25">
      <c r="A41" s="120">
        <v>1980</v>
      </c>
      <c r="B41" s="121">
        <v>4749.8649999999998</v>
      </c>
      <c r="C41" s="119" t="s">
        <v>30</v>
      </c>
      <c r="D41" s="121" t="str">
        <f>IF(AND(ISNUMBER(B41),A41&gt;'[5]EE &amp; Struc. Change Shares'!E$8),B41*'[5]EE &amp; Struc. Change Shares'!H40/'[5]EE &amp; Struc. Change Shares'!B40,"")</f>
        <v/>
      </c>
      <c r="E41" s="122"/>
    </row>
    <row r="42" spans="1:5" x14ac:dyDescent="0.25">
      <c r="A42" s="120">
        <v>1981</v>
      </c>
      <c r="B42" s="123">
        <v>4625.2759999999998</v>
      </c>
      <c r="C42" s="119">
        <v>4865.3859562841526</v>
      </c>
      <c r="D42" s="123">
        <f t="shared" ref="D42:D79" si="0">0.6*(C42-B42)</f>
        <v>144.06597377049164</v>
      </c>
      <c r="E42" s="124">
        <f>D42*40/60</f>
        <v>96.043982513661092</v>
      </c>
    </row>
    <row r="43" spans="1:5" x14ac:dyDescent="0.25">
      <c r="A43" s="120">
        <v>1982</v>
      </c>
      <c r="B43" s="123">
        <v>4392.799</v>
      </c>
      <c r="C43" s="119">
        <v>4724.0994832402248</v>
      </c>
      <c r="D43" s="123">
        <f t="shared" si="0"/>
        <v>198.78028994413489</v>
      </c>
      <c r="E43" s="124">
        <f t="shared" ref="E43:E78" si="1">D43*40/60</f>
        <v>132.52019329608993</v>
      </c>
    </row>
    <row r="44" spans="1:5" x14ac:dyDescent="0.25">
      <c r="A44" s="120">
        <v>1983</v>
      </c>
      <c r="B44" s="123">
        <v>4370.8739999999998</v>
      </c>
      <c r="C44" s="119">
        <v>4925.2287512195126</v>
      </c>
      <c r="D44" s="123">
        <f t="shared" si="0"/>
        <v>332.61285073170762</v>
      </c>
      <c r="E44" s="124">
        <f t="shared" si="1"/>
        <v>221.74190048780508</v>
      </c>
    </row>
    <row r="45" spans="1:5" x14ac:dyDescent="0.25">
      <c r="A45" s="120">
        <v>1984</v>
      </c>
      <c r="B45" s="123">
        <v>4600.3530000000001</v>
      </c>
      <c r="C45" s="119">
        <v>5292.2387599601598</v>
      </c>
      <c r="D45" s="123">
        <f t="shared" si="0"/>
        <v>415.13145597609582</v>
      </c>
      <c r="E45" s="124">
        <f t="shared" si="1"/>
        <v>276.75430398406388</v>
      </c>
    </row>
    <row r="46" spans="1:5" x14ac:dyDescent="0.25">
      <c r="A46" s="120">
        <v>1985</v>
      </c>
      <c r="B46" s="123">
        <v>4592.549</v>
      </c>
      <c r="C46" s="119">
        <v>5519.6608688865772</v>
      </c>
      <c r="D46" s="123">
        <f t="shared" si="0"/>
        <v>556.26712133194633</v>
      </c>
      <c r="E46" s="124">
        <f t="shared" si="1"/>
        <v>370.84474755463089</v>
      </c>
    </row>
    <row r="47" spans="1:5" x14ac:dyDescent="0.25">
      <c r="A47" s="120">
        <v>1986</v>
      </c>
      <c r="B47" s="123">
        <v>4598.49</v>
      </c>
      <c r="C47" s="119">
        <v>5698.7724785407727</v>
      </c>
      <c r="D47" s="123">
        <f t="shared" si="0"/>
        <v>660.16948712446367</v>
      </c>
      <c r="E47" s="124">
        <f t="shared" si="1"/>
        <v>440.11299141630911</v>
      </c>
    </row>
    <row r="48" spans="1:5" x14ac:dyDescent="0.25">
      <c r="A48" s="120">
        <v>1987</v>
      </c>
      <c r="B48" s="123">
        <v>4756.8959999999997</v>
      </c>
      <c r="C48" s="119">
        <v>5914.1172012917114</v>
      </c>
      <c r="D48" s="123">
        <f t="shared" si="0"/>
        <v>694.33272077502693</v>
      </c>
      <c r="E48" s="124">
        <f t="shared" si="1"/>
        <v>462.88848051668464</v>
      </c>
    </row>
    <row r="49" spans="1:5" x14ac:dyDescent="0.25">
      <c r="A49" s="120">
        <v>1988</v>
      </c>
      <c r="B49" s="123">
        <v>4981.5829999999996</v>
      </c>
      <c r="C49" s="119">
        <v>6166.9114308681674</v>
      </c>
      <c r="D49" s="123">
        <f t="shared" si="0"/>
        <v>711.19705852090067</v>
      </c>
      <c r="E49" s="124">
        <f t="shared" si="1"/>
        <v>474.13137234726707</v>
      </c>
    </row>
    <row r="50" spans="1:5" x14ac:dyDescent="0.25">
      <c r="A50" s="120">
        <v>1989</v>
      </c>
      <c r="B50" s="123">
        <v>5066.32</v>
      </c>
      <c r="C50" s="119">
        <v>6346.6373101952267</v>
      </c>
      <c r="D50" s="123">
        <f t="shared" si="0"/>
        <v>768.1903861171362</v>
      </c>
      <c r="E50" s="124">
        <f t="shared" si="1"/>
        <v>512.12692407809084</v>
      </c>
    </row>
    <row r="51" spans="1:5" x14ac:dyDescent="0.25">
      <c r="A51" s="120">
        <v>1990</v>
      </c>
      <c r="B51" s="123">
        <v>5038.3050000000003</v>
      </c>
      <c r="C51" s="119">
        <v>6451.4881097560992</v>
      </c>
      <c r="D51" s="123">
        <f t="shared" si="0"/>
        <v>847.90986585365931</v>
      </c>
      <c r="E51" s="124">
        <f t="shared" si="1"/>
        <v>565.27324390243962</v>
      </c>
    </row>
    <row r="52" spans="1:5" x14ac:dyDescent="0.25">
      <c r="A52" s="120">
        <v>1991</v>
      </c>
      <c r="B52" s="123">
        <v>4992.9170000000004</v>
      </c>
      <c r="C52" s="119">
        <v>6386.2891860465134</v>
      </c>
      <c r="D52" s="123">
        <f t="shared" si="0"/>
        <v>836.02331162790779</v>
      </c>
      <c r="E52" s="124">
        <f t="shared" si="1"/>
        <v>557.34887441860519</v>
      </c>
    </row>
    <row r="53" spans="1:5" x14ac:dyDescent="0.25">
      <c r="A53" s="120">
        <v>1992</v>
      </c>
      <c r="B53" s="123">
        <v>5089.6379999999999</v>
      </c>
      <c r="C53" s="119">
        <v>6634.9118397291204</v>
      </c>
      <c r="D53" s="123">
        <f t="shared" si="0"/>
        <v>927.16430383747229</v>
      </c>
      <c r="E53" s="124">
        <f t="shared" si="1"/>
        <v>618.10953589164819</v>
      </c>
    </row>
    <row r="54" spans="1:5" x14ac:dyDescent="0.25">
      <c r="A54" s="120">
        <v>1993</v>
      </c>
      <c r="B54" s="123">
        <v>5180.6499999999996</v>
      </c>
      <c r="C54" s="119">
        <v>6815.0919703872441</v>
      </c>
      <c r="D54" s="123">
        <f t="shared" si="0"/>
        <v>980.66518223234664</v>
      </c>
      <c r="E54" s="124">
        <f t="shared" si="1"/>
        <v>653.77678815489776</v>
      </c>
    </row>
    <row r="55" spans="1:5" x14ac:dyDescent="0.25">
      <c r="A55" s="120">
        <v>1994</v>
      </c>
      <c r="B55" s="123">
        <v>5257.9110000000001</v>
      </c>
      <c r="C55" s="119">
        <v>7061.4967500000002</v>
      </c>
      <c r="D55" s="123">
        <f t="shared" si="0"/>
        <v>1082.1514500000001</v>
      </c>
      <c r="E55" s="124">
        <f t="shared" si="1"/>
        <v>721.43430000000012</v>
      </c>
    </row>
    <row r="56" spans="1:5" x14ac:dyDescent="0.25">
      <c r="A56" s="120">
        <v>1995</v>
      </c>
      <c r="B56" s="123">
        <v>5321.2939999999999</v>
      </c>
      <c r="C56" s="119">
        <v>7180.0170210280367</v>
      </c>
      <c r="D56" s="123">
        <f t="shared" si="0"/>
        <v>1115.233812616822</v>
      </c>
      <c r="E56" s="124">
        <f t="shared" si="1"/>
        <v>743.48920841121458</v>
      </c>
    </row>
    <row r="57" spans="1:5" x14ac:dyDescent="0.25">
      <c r="A57" s="120">
        <v>1996</v>
      </c>
      <c r="B57" s="123">
        <v>5509.6850000000004</v>
      </c>
      <c r="C57" s="119">
        <v>7469.1152288732401</v>
      </c>
      <c r="D57" s="123">
        <f t="shared" si="0"/>
        <v>1175.6581373239437</v>
      </c>
      <c r="E57" s="124">
        <f t="shared" si="1"/>
        <v>783.77209154929585</v>
      </c>
    </row>
    <row r="58" spans="1:5" x14ac:dyDescent="0.25">
      <c r="A58" s="120">
        <v>1997</v>
      </c>
      <c r="B58" s="123">
        <v>5581.6059999999998</v>
      </c>
      <c r="C58" s="119">
        <v>7852.3202557856275</v>
      </c>
      <c r="D58" s="123">
        <f t="shared" si="0"/>
        <v>1362.4285534713765</v>
      </c>
      <c r="E58" s="124">
        <f t="shared" si="1"/>
        <v>908.28570231425101</v>
      </c>
    </row>
    <row r="59" spans="1:5" x14ac:dyDescent="0.25">
      <c r="A59" s="120">
        <v>1998</v>
      </c>
      <c r="B59" s="123">
        <v>5634.5990000000002</v>
      </c>
      <c r="C59" s="119">
        <v>8248.3673574144486</v>
      </c>
      <c r="D59" s="123">
        <f t="shared" si="0"/>
        <v>1568.2610144486691</v>
      </c>
      <c r="E59" s="124">
        <f t="shared" si="1"/>
        <v>1045.5073429657793</v>
      </c>
    </row>
    <row r="60" spans="1:5" x14ac:dyDescent="0.25">
      <c r="A60" s="120">
        <v>1999</v>
      </c>
      <c r="B60" s="123">
        <v>5687.3739999999998</v>
      </c>
      <c r="C60" s="119">
        <v>8575.6096214099216</v>
      </c>
      <c r="D60" s="123">
        <f t="shared" si="0"/>
        <v>1732.9413728459531</v>
      </c>
      <c r="E60" s="124">
        <f t="shared" si="1"/>
        <v>1155.2942485639687</v>
      </c>
    </row>
    <row r="61" spans="1:5" x14ac:dyDescent="0.25">
      <c r="A61" s="120">
        <v>2000</v>
      </c>
      <c r="B61" s="123">
        <v>5863.7479999999996</v>
      </c>
      <c r="C61" s="119">
        <v>9006.1555053191496</v>
      </c>
      <c r="D61" s="123">
        <f t="shared" si="0"/>
        <v>1885.44450319149</v>
      </c>
      <c r="E61" s="124">
        <f t="shared" si="1"/>
        <v>1256.96300212766</v>
      </c>
    </row>
    <row r="62" spans="1:5" x14ac:dyDescent="0.25">
      <c r="A62" s="120">
        <v>2001</v>
      </c>
      <c r="B62" s="123">
        <v>5759.3779999999997</v>
      </c>
      <c r="C62" s="119">
        <v>9175.2849517241375</v>
      </c>
      <c r="D62" s="123">
        <f t="shared" si="0"/>
        <v>2049.5441710344826</v>
      </c>
      <c r="E62" s="124">
        <f t="shared" si="1"/>
        <v>1366.362780689655</v>
      </c>
    </row>
    <row r="63" spans="1:5" x14ac:dyDescent="0.25">
      <c r="A63" s="120">
        <v>2002</v>
      </c>
      <c r="B63" s="123">
        <v>5802.701</v>
      </c>
      <c r="C63" s="119">
        <v>9269.8750414937767</v>
      </c>
      <c r="D63" s="123">
        <f t="shared" si="0"/>
        <v>2080.304424896266</v>
      </c>
      <c r="E63" s="124">
        <f t="shared" si="1"/>
        <v>1386.8696165975105</v>
      </c>
    </row>
    <row r="64" spans="1:5" x14ac:dyDescent="0.25">
      <c r="A64" s="120">
        <v>2003</v>
      </c>
      <c r="B64" s="123">
        <v>5853.6379999999999</v>
      </c>
      <c r="C64" s="119">
        <v>9590.0026808510629</v>
      </c>
      <c r="D64" s="123">
        <f t="shared" si="0"/>
        <v>2241.8188085106376</v>
      </c>
      <c r="E64" s="124">
        <f t="shared" si="1"/>
        <v>1494.5458723404251</v>
      </c>
    </row>
    <row r="65" spans="1:6" x14ac:dyDescent="0.25">
      <c r="A65" s="120">
        <v>2004</v>
      </c>
      <c r="B65" s="123">
        <v>5969.3980000000001</v>
      </c>
      <c r="C65" s="119">
        <v>9920.3664604316546</v>
      </c>
      <c r="D65" s="123">
        <f t="shared" si="0"/>
        <v>2370.5810762589927</v>
      </c>
      <c r="E65" s="124">
        <f t="shared" si="1"/>
        <v>1580.387384172662</v>
      </c>
    </row>
    <row r="66" spans="1:6" x14ac:dyDescent="0.25">
      <c r="A66" s="120">
        <v>2005</v>
      </c>
      <c r="B66" s="123">
        <v>5990.192</v>
      </c>
      <c r="C66" s="119">
        <v>10295.6425</v>
      </c>
      <c r="D66" s="123">
        <f t="shared" si="0"/>
        <v>2583.2702999999997</v>
      </c>
      <c r="E66" s="124">
        <f t="shared" si="1"/>
        <v>1722.1801999999998</v>
      </c>
    </row>
    <row r="67" spans="1:6" x14ac:dyDescent="0.25">
      <c r="A67" s="120">
        <v>2006</v>
      </c>
      <c r="B67" s="123">
        <v>5911.0349999999999</v>
      </c>
      <c r="C67" s="119">
        <v>10535.872569444446</v>
      </c>
      <c r="D67" s="123">
        <f t="shared" si="0"/>
        <v>2774.9025416666673</v>
      </c>
      <c r="E67" s="124">
        <f t="shared" si="1"/>
        <v>1849.935027777778</v>
      </c>
    </row>
    <row r="68" spans="1:6" x14ac:dyDescent="0.25">
      <c r="A68" s="120">
        <v>2007</v>
      </c>
      <c r="B68" s="123">
        <v>6002.0680000000002</v>
      </c>
      <c r="C68" s="119">
        <v>10731.251609907122</v>
      </c>
      <c r="D68" s="123">
        <f t="shared" si="0"/>
        <v>2837.510165944273</v>
      </c>
      <c r="E68" s="124">
        <f t="shared" si="1"/>
        <v>1891.6734439628488</v>
      </c>
    </row>
    <row r="69" spans="1:6" x14ac:dyDescent="0.25">
      <c r="A69" s="120">
        <v>2008</v>
      </c>
      <c r="B69" s="123">
        <v>5810.8059999999996</v>
      </c>
      <c r="C69" s="119">
        <v>10602.655497630331</v>
      </c>
      <c r="D69" s="123">
        <f t="shared" si="0"/>
        <v>2875.1096985781983</v>
      </c>
      <c r="E69" s="124">
        <f t="shared" si="1"/>
        <v>1916.7397990521322</v>
      </c>
    </row>
    <row r="70" spans="1:6" x14ac:dyDescent="0.25">
      <c r="A70" s="120">
        <v>2009</v>
      </c>
      <c r="B70" s="123">
        <v>5388.4849999999997</v>
      </c>
      <c r="C70" s="119">
        <v>10070.712257281553</v>
      </c>
      <c r="D70" s="123">
        <f t="shared" si="0"/>
        <v>2809.336354368932</v>
      </c>
      <c r="E70" s="124">
        <f t="shared" si="1"/>
        <v>1872.8909029126214</v>
      </c>
    </row>
    <row r="71" spans="1:6" x14ac:dyDescent="0.25">
      <c r="A71" s="120">
        <v>2010</v>
      </c>
      <c r="B71" s="123">
        <v>5585.7430000000004</v>
      </c>
      <c r="C71" s="119">
        <v>10305.96352236422</v>
      </c>
      <c r="D71" s="123">
        <f t="shared" si="0"/>
        <v>2832.1323134185318</v>
      </c>
      <c r="E71" s="124">
        <f t="shared" si="1"/>
        <v>1888.0882089456877</v>
      </c>
    </row>
    <row r="72" spans="1:6" x14ac:dyDescent="0.25">
      <c r="A72" s="120">
        <v>2011</v>
      </c>
      <c r="B72" s="123">
        <v>5446.1319999999996</v>
      </c>
      <c r="C72" s="119">
        <v>10278.239313725489</v>
      </c>
      <c r="D72" s="123">
        <f t="shared" si="0"/>
        <v>2899.2643882352936</v>
      </c>
      <c r="E72" s="124">
        <f t="shared" si="1"/>
        <v>1932.8429254901957</v>
      </c>
    </row>
    <row r="73" spans="1:6" x14ac:dyDescent="0.25">
      <c r="A73" s="120">
        <v>2012</v>
      </c>
      <c r="B73" s="123">
        <v>5237.2979999999998</v>
      </c>
      <c r="C73" s="119">
        <v>10375.779056603773</v>
      </c>
      <c r="D73" s="123">
        <f t="shared" si="0"/>
        <v>3083.0886339622639</v>
      </c>
      <c r="E73" s="124">
        <f t="shared" si="1"/>
        <v>2055.3924226415093</v>
      </c>
    </row>
    <row r="74" spans="1:6" x14ac:dyDescent="0.25">
      <c r="A74" s="120">
        <v>2013</v>
      </c>
      <c r="B74" s="123">
        <v>5363.0190000000002</v>
      </c>
      <c r="C74" s="119">
        <v>10516.616205432938</v>
      </c>
      <c r="D74" s="123">
        <f t="shared" si="0"/>
        <v>3092.1583232597627</v>
      </c>
      <c r="E74" s="124">
        <f t="shared" si="1"/>
        <v>2061.438882173175</v>
      </c>
      <c r="F74" s="10"/>
    </row>
    <row r="75" spans="1:6" x14ac:dyDescent="0.25">
      <c r="A75" s="120">
        <v>2014</v>
      </c>
      <c r="B75" s="123">
        <v>5411.1930000000002</v>
      </c>
      <c r="C75" s="119">
        <v>10738.70775773196</v>
      </c>
      <c r="D75" s="123">
        <f t="shared" si="0"/>
        <v>3196.5088546391758</v>
      </c>
      <c r="E75" s="124">
        <f t="shared" si="1"/>
        <v>2131.0059030927837</v>
      </c>
    </row>
    <row r="76" spans="1:6" x14ac:dyDescent="0.25">
      <c r="A76" s="120">
        <v>2015</v>
      </c>
      <c r="B76" s="123">
        <v>5264.7780000000002</v>
      </c>
      <c r="C76" s="119">
        <v>10839.248823529413</v>
      </c>
      <c r="D76" s="123">
        <f t="shared" si="0"/>
        <v>3344.6824941176478</v>
      </c>
      <c r="E76" s="124">
        <f t="shared" si="1"/>
        <v>2229.7883294117651</v>
      </c>
    </row>
    <row r="77" spans="1:6" x14ac:dyDescent="0.25">
      <c r="A77" s="120">
        <v>2016</v>
      </c>
      <c r="B77" s="123">
        <v>5172.4009999999998</v>
      </c>
      <c r="C77" s="119">
        <v>10822.686875000001</v>
      </c>
      <c r="D77" s="123">
        <f t="shared" si="0"/>
        <v>3390.1715250000007</v>
      </c>
      <c r="E77" s="124">
        <f t="shared" si="1"/>
        <v>2260.1143500000007</v>
      </c>
    </row>
    <row r="78" spans="1:6" x14ac:dyDescent="0.25">
      <c r="A78" s="120">
        <v>2017</v>
      </c>
      <c r="B78" s="123">
        <v>5130.5870000000004</v>
      </c>
      <c r="C78" s="119">
        <v>10933.261964944651</v>
      </c>
      <c r="D78" s="123">
        <f t="shared" si="0"/>
        <v>3481.6049789667904</v>
      </c>
      <c r="E78" s="124">
        <f t="shared" si="1"/>
        <v>2321.0699859778601</v>
      </c>
    </row>
    <row r="79" spans="1:6" ht="15.75" thickBot="1" x14ac:dyDescent="0.3">
      <c r="A79" s="120">
        <v>2018</v>
      </c>
      <c r="B79" s="126">
        <v>5267.7489999999998</v>
      </c>
      <c r="C79" s="119">
        <v>11163.761642201835</v>
      </c>
      <c r="D79" s="126">
        <f t="shared" si="0"/>
        <v>3537.6075853211009</v>
      </c>
      <c r="E79" s="127">
        <f>D79*40/60</f>
        <v>2358.4050568807343</v>
      </c>
    </row>
    <row r="80" spans="1:6" x14ac:dyDescent="0.25">
      <c r="A80" s="93"/>
      <c r="B80" s="93"/>
      <c r="C80" s="125"/>
      <c r="D80" s="128"/>
      <c r="E80" s="125"/>
    </row>
    <row r="81" spans="1:5" x14ac:dyDescent="0.25">
      <c r="A81" s="93"/>
      <c r="B81" s="93"/>
      <c r="C81" s="93"/>
      <c r="D81" s="128"/>
      <c r="E81" s="93"/>
    </row>
  </sheetData>
  <hyperlinks>
    <hyperlink ref="B2" r:id="rId1" xr:uid="{52D897B8-F124-4422-BA0B-398B99478DE9}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E099A-9B5A-49E8-A587-1C9F395B47DD}">
  <sheetPr>
    <tabColor rgb="FFFF0000"/>
  </sheetPr>
  <dimension ref="A1:C79"/>
  <sheetViews>
    <sheetView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3" sqref="B2:B3"/>
    </sheetView>
  </sheetViews>
  <sheetFormatPr defaultColWidth="8.85546875" defaultRowHeight="15" x14ac:dyDescent="0.25"/>
  <cols>
    <col min="1" max="1" width="12.140625" customWidth="1"/>
    <col min="2" max="2" width="26.140625" customWidth="1"/>
    <col min="3" max="3" width="26.85546875" customWidth="1"/>
  </cols>
  <sheetData>
    <row r="1" spans="1:3" x14ac:dyDescent="0.25">
      <c r="A1" s="72" t="s">
        <v>124</v>
      </c>
      <c r="B1" t="s">
        <v>145</v>
      </c>
    </row>
    <row r="2" spans="1:3" x14ac:dyDescent="0.25">
      <c r="A2" s="72" t="s">
        <v>125</v>
      </c>
      <c r="B2" s="1" t="s">
        <v>131</v>
      </c>
    </row>
    <row r="3" spans="1:3" x14ac:dyDescent="0.25">
      <c r="A3" s="72" t="s">
        <v>126</v>
      </c>
      <c r="B3" t="s">
        <v>146</v>
      </c>
    </row>
    <row r="4" spans="1:3" x14ac:dyDescent="0.25">
      <c r="A4" s="43"/>
    </row>
    <row r="5" spans="1:3" s="74" customFormat="1" x14ac:dyDescent="0.25">
      <c r="A5" s="73" t="s">
        <v>128</v>
      </c>
    </row>
    <row r="7" spans="1:3" ht="26.25" x14ac:dyDescent="0.25">
      <c r="A7" s="12" t="s">
        <v>2</v>
      </c>
      <c r="B7" s="12" t="s">
        <v>3</v>
      </c>
      <c r="C7" s="12" t="s">
        <v>31</v>
      </c>
    </row>
    <row r="8" spans="1:3" x14ac:dyDescent="0.25">
      <c r="A8" s="12"/>
      <c r="B8" s="12" t="s">
        <v>9</v>
      </c>
      <c r="C8" s="12" t="s">
        <v>32</v>
      </c>
    </row>
    <row r="9" spans="1:3" x14ac:dyDescent="0.25">
      <c r="A9" s="4">
        <v>1949</v>
      </c>
      <c r="B9" s="5">
        <v>31.981503</v>
      </c>
      <c r="C9">
        <v>214</v>
      </c>
    </row>
    <row r="10" spans="1:3" x14ac:dyDescent="0.25">
      <c r="A10" s="4">
        <v>1950</v>
      </c>
      <c r="B10" s="5">
        <v>34.615768000000003</v>
      </c>
      <c r="C10">
        <v>227</v>
      </c>
    </row>
    <row r="11" spans="1:3" x14ac:dyDescent="0.25">
      <c r="A11" s="4">
        <v>1951</v>
      </c>
      <c r="B11" s="5">
        <v>36.974029999999999</v>
      </c>
      <c r="C11">
        <v>239</v>
      </c>
    </row>
    <row r="12" spans="1:3" x14ac:dyDescent="0.25">
      <c r="A12" s="4">
        <v>1952</v>
      </c>
      <c r="B12" s="5">
        <v>36.747824000000001</v>
      </c>
      <c r="C12">
        <v>233</v>
      </c>
    </row>
    <row r="13" spans="1:3" x14ac:dyDescent="0.25">
      <c r="A13" s="4">
        <v>1953</v>
      </c>
      <c r="B13" s="5">
        <v>37.664467999999999</v>
      </c>
      <c r="C13">
        <v>235</v>
      </c>
    </row>
    <row r="14" spans="1:3" x14ac:dyDescent="0.25">
      <c r="A14" s="4">
        <v>1954</v>
      </c>
      <c r="B14" s="5">
        <v>36.639381999999998</v>
      </c>
      <c r="C14">
        <v>225</v>
      </c>
    </row>
    <row r="15" spans="1:3" x14ac:dyDescent="0.25">
      <c r="A15" s="4">
        <v>1955</v>
      </c>
      <c r="B15" s="5">
        <v>40.207971000000001</v>
      </c>
      <c r="C15">
        <v>242</v>
      </c>
    </row>
    <row r="16" spans="1:3" x14ac:dyDescent="0.25">
      <c r="A16" s="4">
        <v>1956</v>
      </c>
      <c r="B16" s="5">
        <v>41.754252000000001</v>
      </c>
      <c r="C16">
        <v>247</v>
      </c>
    </row>
    <row r="17" spans="1:3" x14ac:dyDescent="0.25">
      <c r="A17" s="4">
        <v>1957</v>
      </c>
      <c r="B17" s="5">
        <v>41.787185999999998</v>
      </c>
      <c r="C17">
        <v>243</v>
      </c>
    </row>
    <row r="18" spans="1:3" x14ac:dyDescent="0.25">
      <c r="A18" s="4">
        <v>1958</v>
      </c>
      <c r="B18" s="5">
        <v>41.645026999999999</v>
      </c>
      <c r="C18">
        <v>238</v>
      </c>
    </row>
    <row r="19" spans="1:3" x14ac:dyDescent="0.25">
      <c r="A19" s="4">
        <v>1959</v>
      </c>
      <c r="B19" s="5">
        <v>43.465721000000002</v>
      </c>
      <c r="C19">
        <v>244</v>
      </c>
    </row>
    <row r="20" spans="1:3" x14ac:dyDescent="0.25">
      <c r="A20" s="4">
        <v>1960</v>
      </c>
      <c r="B20" s="5">
        <v>45.086455000000001</v>
      </c>
      <c r="C20">
        <v>250</v>
      </c>
    </row>
    <row r="21" spans="1:3" x14ac:dyDescent="0.25">
      <c r="A21" s="4">
        <v>1961</v>
      </c>
      <c r="B21" s="5">
        <v>45.737836000000001</v>
      </c>
      <c r="C21">
        <v>249</v>
      </c>
    </row>
    <row r="22" spans="1:3" x14ac:dyDescent="0.25">
      <c r="A22" s="4">
        <v>1962</v>
      </c>
      <c r="B22" s="5">
        <v>47.826436999999999</v>
      </c>
      <c r="C22">
        <v>256</v>
      </c>
    </row>
    <row r="23" spans="1:3" x14ac:dyDescent="0.25">
      <c r="A23" s="4">
        <v>1963</v>
      </c>
      <c r="B23" s="5">
        <v>49.644195000000003</v>
      </c>
      <c r="C23">
        <v>262</v>
      </c>
    </row>
    <row r="24" spans="1:3" x14ac:dyDescent="0.25">
      <c r="A24" s="4">
        <v>1964</v>
      </c>
      <c r="B24" s="5">
        <v>51.814788</v>
      </c>
      <c r="C24">
        <v>270</v>
      </c>
    </row>
    <row r="25" spans="1:3" x14ac:dyDescent="0.25">
      <c r="A25" s="4">
        <v>1965</v>
      </c>
      <c r="B25" s="5">
        <v>54.015002000000003</v>
      </c>
      <c r="C25">
        <v>278</v>
      </c>
    </row>
    <row r="26" spans="1:3" x14ac:dyDescent="0.25">
      <c r="A26" s="4">
        <v>1966</v>
      </c>
      <c r="B26" s="5">
        <v>57.014332000000003</v>
      </c>
      <c r="C26">
        <v>290</v>
      </c>
    </row>
    <row r="27" spans="1:3" x14ac:dyDescent="0.25">
      <c r="A27" s="4">
        <v>1967</v>
      </c>
      <c r="B27" s="5">
        <v>58.904522</v>
      </c>
      <c r="C27">
        <v>296</v>
      </c>
    </row>
    <row r="28" spans="1:3" x14ac:dyDescent="0.25">
      <c r="A28" s="4">
        <v>1968</v>
      </c>
      <c r="B28" s="5">
        <v>62.414507999999998</v>
      </c>
      <c r="C28">
        <v>311</v>
      </c>
    </row>
    <row r="29" spans="1:3" x14ac:dyDescent="0.25">
      <c r="A29" s="4">
        <v>1969</v>
      </c>
      <c r="B29" s="5">
        <v>65.614020999999994</v>
      </c>
      <c r="C29">
        <v>324</v>
      </c>
    </row>
    <row r="30" spans="1:3" x14ac:dyDescent="0.25">
      <c r="A30" s="4">
        <v>1970</v>
      </c>
      <c r="B30" s="5">
        <v>67.838324999999998</v>
      </c>
      <c r="C30">
        <v>331</v>
      </c>
    </row>
    <row r="31" spans="1:3" x14ac:dyDescent="0.25">
      <c r="A31" s="4">
        <v>1971</v>
      </c>
      <c r="B31" s="5">
        <v>69.282843</v>
      </c>
      <c r="C31">
        <v>334</v>
      </c>
    </row>
    <row r="32" spans="1:3" x14ac:dyDescent="0.25">
      <c r="A32" s="4">
        <v>1972</v>
      </c>
      <c r="B32" s="5">
        <v>72.687867999999995</v>
      </c>
      <c r="C32">
        <v>346</v>
      </c>
    </row>
    <row r="33" spans="1:3" x14ac:dyDescent="0.25">
      <c r="A33" s="4">
        <v>1973</v>
      </c>
      <c r="B33" s="5">
        <v>75.683689999999999</v>
      </c>
      <c r="C33">
        <v>357</v>
      </c>
    </row>
    <row r="34" spans="1:3" x14ac:dyDescent="0.25">
      <c r="A34" s="4">
        <v>1974</v>
      </c>
      <c r="B34" s="5">
        <v>73.962368999999995</v>
      </c>
      <c r="C34">
        <v>346</v>
      </c>
    </row>
    <row r="35" spans="1:3" x14ac:dyDescent="0.25">
      <c r="A35" s="4">
        <v>1975</v>
      </c>
      <c r="B35" s="5">
        <v>71.964552999999995</v>
      </c>
      <c r="C35">
        <v>333</v>
      </c>
    </row>
    <row r="36" spans="1:3" x14ac:dyDescent="0.25">
      <c r="A36" s="4">
        <v>1976</v>
      </c>
      <c r="B36" s="5">
        <v>75.974825999999993</v>
      </c>
      <c r="C36">
        <v>348</v>
      </c>
    </row>
    <row r="37" spans="1:3" x14ac:dyDescent="0.25">
      <c r="A37" s="4">
        <v>1977</v>
      </c>
      <c r="B37" s="5">
        <v>77.961330000000004</v>
      </c>
      <c r="C37">
        <v>354</v>
      </c>
    </row>
    <row r="38" spans="1:3" x14ac:dyDescent="0.25">
      <c r="A38" s="4">
        <v>1978</v>
      </c>
      <c r="B38" s="5">
        <v>79.950406000000001</v>
      </c>
      <c r="C38">
        <v>359</v>
      </c>
    </row>
    <row r="39" spans="1:3" ht="15.75" thickBot="1" x14ac:dyDescent="0.3">
      <c r="A39" s="4">
        <v>1979</v>
      </c>
      <c r="B39" s="5">
        <v>80.858583999999993</v>
      </c>
      <c r="C39">
        <v>359</v>
      </c>
    </row>
    <row r="40" spans="1:3" x14ac:dyDescent="0.25">
      <c r="A40" s="4">
        <v>1980</v>
      </c>
      <c r="B40" s="53">
        <v>78.066668000000007</v>
      </c>
      <c r="C40" s="50">
        <v>344</v>
      </c>
    </row>
    <row r="41" spans="1:3" x14ac:dyDescent="0.25">
      <c r="A41" s="4">
        <v>1981</v>
      </c>
      <c r="B41" s="54">
        <v>76.105776000000006</v>
      </c>
      <c r="C41" s="51">
        <v>332</v>
      </c>
    </row>
    <row r="42" spans="1:3" x14ac:dyDescent="0.25">
      <c r="A42" s="4">
        <v>1982</v>
      </c>
      <c r="B42" s="54">
        <v>73.099185000000006</v>
      </c>
      <c r="C42" s="51">
        <v>316</v>
      </c>
    </row>
    <row r="43" spans="1:3" x14ac:dyDescent="0.25">
      <c r="A43" s="4">
        <v>1983</v>
      </c>
      <c r="B43" s="54">
        <v>72.970566000000005</v>
      </c>
      <c r="C43" s="51">
        <v>312</v>
      </c>
    </row>
    <row r="44" spans="1:3" x14ac:dyDescent="0.25">
      <c r="A44" s="4">
        <v>1984</v>
      </c>
      <c r="B44" s="54">
        <v>76.631701000000007</v>
      </c>
      <c r="C44" s="51">
        <v>325</v>
      </c>
    </row>
    <row r="45" spans="1:3" x14ac:dyDescent="0.25">
      <c r="A45" s="4">
        <v>1985</v>
      </c>
      <c r="B45" s="54">
        <v>76.392385000000004</v>
      </c>
      <c r="C45" s="51">
        <v>321</v>
      </c>
    </row>
    <row r="46" spans="1:3" x14ac:dyDescent="0.25">
      <c r="A46" s="4">
        <v>1986</v>
      </c>
      <c r="B46" s="54">
        <v>76.647004999999993</v>
      </c>
      <c r="C46" s="51">
        <v>319</v>
      </c>
    </row>
    <row r="47" spans="1:3" x14ac:dyDescent="0.25">
      <c r="A47" s="4">
        <v>1987</v>
      </c>
      <c r="B47" s="54">
        <v>79.054456000000002</v>
      </c>
      <c r="C47" s="51">
        <v>326</v>
      </c>
    </row>
    <row r="48" spans="1:3" x14ac:dyDescent="0.25">
      <c r="A48" s="4">
        <v>1988</v>
      </c>
      <c r="B48" s="54">
        <v>82.709171999999995</v>
      </c>
      <c r="C48" s="51">
        <v>338</v>
      </c>
    </row>
    <row r="49" spans="1:3" x14ac:dyDescent="0.25">
      <c r="A49" s="4">
        <v>1989</v>
      </c>
      <c r="B49" s="54">
        <v>84.785336000000001</v>
      </c>
      <c r="C49" s="51">
        <v>344</v>
      </c>
    </row>
    <row r="50" spans="1:3" x14ac:dyDescent="0.25">
      <c r="A50" s="4">
        <v>1990</v>
      </c>
      <c r="B50" s="54">
        <v>84.484565000000003</v>
      </c>
      <c r="C50" s="51">
        <v>338</v>
      </c>
    </row>
    <row r="51" spans="1:3" x14ac:dyDescent="0.25">
      <c r="A51" s="4">
        <v>1991</v>
      </c>
      <c r="B51" s="54">
        <v>84.437230999999997</v>
      </c>
      <c r="C51" s="51">
        <v>334</v>
      </c>
    </row>
    <row r="52" spans="1:3" x14ac:dyDescent="0.25">
      <c r="A52" s="4">
        <v>1992</v>
      </c>
      <c r="B52" s="54">
        <v>85.782180999999994</v>
      </c>
      <c r="C52" s="51">
        <v>334</v>
      </c>
    </row>
    <row r="53" spans="1:3" x14ac:dyDescent="0.25">
      <c r="A53" s="4">
        <v>1993</v>
      </c>
      <c r="B53" s="54">
        <v>87.324607999999998</v>
      </c>
      <c r="C53" s="51">
        <v>336</v>
      </c>
    </row>
    <row r="54" spans="1:3" x14ac:dyDescent="0.25">
      <c r="A54" s="4">
        <v>1994</v>
      </c>
      <c r="B54" s="54">
        <v>89.040193000000002</v>
      </c>
      <c r="C54" s="51">
        <v>338</v>
      </c>
    </row>
    <row r="55" spans="1:3" x14ac:dyDescent="0.25">
      <c r="A55" s="4">
        <v>1995</v>
      </c>
      <c r="B55" s="54">
        <v>90.990829000000005</v>
      </c>
      <c r="C55" s="51">
        <v>342</v>
      </c>
    </row>
    <row r="56" spans="1:3" x14ac:dyDescent="0.25">
      <c r="A56" s="4">
        <v>1996</v>
      </c>
      <c r="B56" s="54">
        <v>94.000336000000004</v>
      </c>
      <c r="C56" s="51">
        <v>349</v>
      </c>
    </row>
    <row r="57" spans="1:3" x14ac:dyDescent="0.25">
      <c r="A57" s="4">
        <v>1997</v>
      </c>
      <c r="B57" s="54">
        <v>94.571106</v>
      </c>
      <c r="C57" s="51">
        <v>347</v>
      </c>
    </row>
    <row r="58" spans="1:3" x14ac:dyDescent="0.25">
      <c r="A58" s="4">
        <v>1998</v>
      </c>
      <c r="B58" s="54">
        <v>94.981617999999997</v>
      </c>
      <c r="C58" s="51">
        <v>344</v>
      </c>
    </row>
    <row r="59" spans="1:3" x14ac:dyDescent="0.25">
      <c r="A59" s="4">
        <v>1999</v>
      </c>
      <c r="B59" s="54">
        <v>96.614576999999997</v>
      </c>
      <c r="C59" s="51">
        <v>346</v>
      </c>
    </row>
    <row r="60" spans="1:3" x14ac:dyDescent="0.25">
      <c r="A60" s="4">
        <v>2000</v>
      </c>
      <c r="B60" s="54">
        <v>98.776274999999998</v>
      </c>
      <c r="C60" s="51">
        <v>350</v>
      </c>
    </row>
    <row r="61" spans="1:3" x14ac:dyDescent="0.25">
      <c r="A61" s="4">
        <v>2001</v>
      </c>
      <c r="B61" s="54">
        <v>96.128862999999996</v>
      </c>
      <c r="C61" s="51">
        <v>337</v>
      </c>
    </row>
    <row r="62" spans="1:3" x14ac:dyDescent="0.25">
      <c r="A62" s="4">
        <v>2002</v>
      </c>
      <c r="B62" s="54">
        <v>97.604781000000003</v>
      </c>
      <c r="C62" s="51">
        <v>339</v>
      </c>
    </row>
    <row r="63" spans="1:3" x14ac:dyDescent="0.25">
      <c r="A63" s="4">
        <v>2003</v>
      </c>
      <c r="B63" s="54">
        <v>97.898002000000005</v>
      </c>
      <c r="C63" s="51">
        <v>337</v>
      </c>
    </row>
    <row r="64" spans="1:3" x14ac:dyDescent="0.25">
      <c r="A64" s="4">
        <v>2004</v>
      </c>
      <c r="B64" s="54">
        <v>100.07312</v>
      </c>
      <c r="C64" s="51">
        <v>342</v>
      </c>
    </row>
    <row r="65" spans="1:3" x14ac:dyDescent="0.25">
      <c r="A65" s="4">
        <v>2005</v>
      </c>
      <c r="B65" s="54">
        <v>100.167783</v>
      </c>
      <c r="C65" s="51">
        <v>339</v>
      </c>
    </row>
    <row r="66" spans="1:3" x14ac:dyDescent="0.25">
      <c r="A66" s="4">
        <v>2006</v>
      </c>
      <c r="B66" s="54">
        <v>99.464402000000007</v>
      </c>
      <c r="C66" s="51">
        <v>333</v>
      </c>
    </row>
    <row r="67" spans="1:3" x14ac:dyDescent="0.25">
      <c r="A67" s="4">
        <v>2007</v>
      </c>
      <c r="B67" s="54">
        <v>100.970938</v>
      </c>
      <c r="C67" s="51">
        <v>335</v>
      </c>
    </row>
    <row r="68" spans="1:3" x14ac:dyDescent="0.25">
      <c r="A68" s="4">
        <v>2008</v>
      </c>
      <c r="B68" s="54">
        <v>98.825348000000005</v>
      </c>
      <c r="C68" s="51">
        <v>325</v>
      </c>
    </row>
    <row r="69" spans="1:3" x14ac:dyDescent="0.25">
      <c r="A69" s="4">
        <v>2009</v>
      </c>
      <c r="B69" s="54">
        <v>94.023276999999993</v>
      </c>
      <c r="C69" s="51">
        <v>306</v>
      </c>
    </row>
    <row r="70" spans="1:3" x14ac:dyDescent="0.25">
      <c r="A70" s="4">
        <v>2010</v>
      </c>
      <c r="B70" s="54">
        <v>97.608497</v>
      </c>
      <c r="C70" s="51">
        <v>316</v>
      </c>
    </row>
    <row r="71" spans="1:3" x14ac:dyDescent="0.25">
      <c r="A71" s="4">
        <v>2011</v>
      </c>
      <c r="B71" s="54">
        <v>96.950098999999994</v>
      </c>
      <c r="C71" s="51">
        <v>311</v>
      </c>
    </row>
    <row r="72" spans="1:3" x14ac:dyDescent="0.25">
      <c r="A72" s="4">
        <v>2012</v>
      </c>
      <c r="B72" s="54">
        <v>94.479572000000005</v>
      </c>
      <c r="C72" s="51">
        <v>301</v>
      </c>
    </row>
    <row r="73" spans="1:3" x14ac:dyDescent="0.25">
      <c r="A73" s="4">
        <v>2013</v>
      </c>
      <c r="B73" s="54">
        <v>97.218442999999994</v>
      </c>
      <c r="C73" s="51">
        <v>308</v>
      </c>
    </row>
    <row r="74" spans="1:3" x14ac:dyDescent="0.25">
      <c r="A74" s="4">
        <v>2014</v>
      </c>
      <c r="B74" s="54">
        <v>98.381746000000007</v>
      </c>
      <c r="C74" s="51">
        <v>309</v>
      </c>
    </row>
    <row r="75" spans="1:3" x14ac:dyDescent="0.25">
      <c r="A75" s="4">
        <v>2015</v>
      </c>
      <c r="B75" s="54">
        <v>97.484457000000006</v>
      </c>
      <c r="C75" s="51">
        <v>304</v>
      </c>
    </row>
    <row r="76" spans="1:3" x14ac:dyDescent="0.25">
      <c r="A76" s="4">
        <v>2016</v>
      </c>
      <c r="B76" s="54">
        <v>97.445218999999994</v>
      </c>
      <c r="C76" s="51">
        <v>302</v>
      </c>
    </row>
    <row r="77" spans="1:3" x14ac:dyDescent="0.25">
      <c r="A77" s="4">
        <v>2017</v>
      </c>
      <c r="B77" s="54">
        <v>97.809107999999995</v>
      </c>
      <c r="C77" s="51">
        <v>301</v>
      </c>
    </row>
    <row r="78" spans="1:3" ht="15.75" thickBot="1" x14ac:dyDescent="0.3">
      <c r="A78" s="4">
        <v>2018</v>
      </c>
      <c r="B78" s="55">
        <v>101.251057</v>
      </c>
      <c r="C78" s="52">
        <v>309</v>
      </c>
    </row>
    <row r="79" spans="1:3" x14ac:dyDescent="0.25">
      <c r="B79" s="10"/>
      <c r="C79" s="10"/>
    </row>
  </sheetData>
  <hyperlinks>
    <hyperlink ref="B2" r:id="rId1" xr:uid="{528B8350-FC57-4448-97E1-53C0D5DCC39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Current energy by end-use</vt:lpstr>
      <vt:lpstr>CO2 by end-use</vt:lpstr>
      <vt:lpstr>Historical energy by end-use</vt:lpstr>
      <vt:lpstr>Energy prices</vt:lpstr>
      <vt:lpstr>Energy Burdens</vt:lpstr>
      <vt:lpstr>Energy Prod.</vt:lpstr>
      <vt:lpstr>Energy Savings</vt:lpstr>
      <vt:lpstr>Carbon Savings</vt:lpstr>
      <vt:lpstr>Energy use, total &amp; per Capita</vt:lpstr>
      <vt:lpstr>Energy sav. from policies</vt:lpstr>
      <vt:lpstr>Energy Exp. &amp; Bill Sav.</vt:lpstr>
      <vt:lpstr>R&amp;D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Mikelann Scerbo</dc:creator>
  <cp:lastModifiedBy>Mikelann Scerbo</cp:lastModifiedBy>
  <dcterms:created xsi:type="dcterms:W3CDTF">2019-09-03T16:56:54Z</dcterms:created>
  <dcterms:modified xsi:type="dcterms:W3CDTF">2019-12-12T22:16:30Z</dcterms:modified>
</cp:coreProperties>
</file>